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tylerthompson\Documents\"/>
    </mc:Choice>
  </mc:AlternateContent>
  <xr:revisionPtr revIDLastSave="0" documentId="13_ncr:1_{44CF8E1F-7926-409C-A88B-D5305258E693}" xr6:coauthVersionLast="47" xr6:coauthVersionMax="47" xr10:uidLastSave="{00000000-0000-0000-0000-000000000000}"/>
  <bookViews>
    <workbookView xWindow="-110" yWindow="-110" windowWidth="19420" windowHeight="11500" xr2:uid="{997B9726-E9F2-4662-9D3C-D6BC63CAB790}"/>
  </bookViews>
  <sheets>
    <sheet name="title" sheetId="1" r:id="rId1"/>
  </sheets>
  <externalReferences>
    <externalReference r:id="rId2"/>
  </externalReferences>
  <definedNames>
    <definedName name="_xlnm._FilterDatabase" localSheetId="0" hidden="1">title!$A$3:$CO$109</definedName>
    <definedName name="_xlnm.Print_Titles" localSheetId="0">title!$3:$3</definedName>
    <definedName name="Z_21B79408_1F01_4ECD_B39F_61EEF917289E_.wvu.FilterData" localSheetId="0" hidden="1">title!$A$3:$CJ$155</definedName>
    <definedName name="Z_417CFDEE_4B95_4C60_AE8F_615312B3EDBB_.wvu.FilterData" localSheetId="0" hidden="1">title!$A$3:$CJ$155</definedName>
    <definedName name="Z_9A5469F7_A92F_4D59_8C15_03D72B54EC05_.wvu.FilterData" localSheetId="0" hidden="1">title!$A$3:$CH$155</definedName>
    <definedName name="Z_9FE54F15_1D6F_4EBD_9C37_905637F85CF8_.wvu.FilterData" localSheetId="0" hidden="1">title!$A$3:$CF$155</definedName>
    <definedName name="Z_BB804A52_386E_4E87_BE28_26E9E19B9C0A_.wvu.FilterData" localSheetId="0" hidden="1">title!$A$3:$CJ$155</definedName>
    <definedName name="Z_C6621499_0B88_4045_AD6F_560F1469305F_.wvu.FilterData" localSheetId="0" hidden="1">title!$A$3:$CH$154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S110" i="1" l="1"/>
  <c r="BS158" i="1" s="1"/>
  <c r="BQ110" i="1"/>
  <c r="BQ158" i="1" s="1"/>
  <c r="BR110" i="1"/>
  <c r="BR156" i="1"/>
  <c r="BR158" i="1" s="1"/>
  <c r="CF156" i="1" l="1"/>
  <c r="CE156" i="1"/>
  <c r="CD156" i="1"/>
  <c r="CC156" i="1"/>
  <c r="CB156" i="1"/>
  <c r="CA156" i="1"/>
  <c r="BZ156" i="1"/>
  <c r="BY156" i="1"/>
  <c r="BX156" i="1"/>
  <c r="BW156" i="1"/>
  <c r="CK155" i="1"/>
  <c r="CJ155" i="1"/>
  <c r="CI155" i="1"/>
  <c r="BQ155" i="1"/>
  <c r="BS155" i="1" s="1"/>
  <c r="BN155" i="1"/>
  <c r="AR155" i="1"/>
  <c r="CK154" i="1"/>
  <c r="CJ154" i="1"/>
  <c r="CI154" i="1"/>
  <c r="BQ154" i="1"/>
  <c r="BS154" i="1" s="1"/>
  <c r="BN154" i="1"/>
  <c r="BO154" i="1" s="1"/>
  <c r="AV154" i="1"/>
  <c r="AS154" i="1"/>
  <c r="AR154" i="1"/>
  <c r="K154" i="1"/>
  <c r="CK153" i="1"/>
  <c r="CJ153" i="1"/>
  <c r="CI153" i="1"/>
  <c r="BQ153" i="1"/>
  <c r="BS153" i="1" s="1"/>
  <c r="BN153" i="1"/>
  <c r="AR153" i="1"/>
  <c r="K153" i="1"/>
  <c r="CK152" i="1"/>
  <c r="CJ152" i="1"/>
  <c r="CI152" i="1"/>
  <c r="BQ152" i="1"/>
  <c r="BS152" i="1" s="1"/>
  <c r="BN152" i="1"/>
  <c r="AR152" i="1"/>
  <c r="K152" i="1"/>
  <c r="CK151" i="1"/>
  <c r="CJ151" i="1"/>
  <c r="CI151" i="1"/>
  <c r="BQ151" i="1"/>
  <c r="BS151" i="1" s="1"/>
  <c r="BN151" i="1"/>
  <c r="AR151" i="1"/>
  <c r="K151" i="1"/>
  <c r="CK150" i="1"/>
  <c r="CJ150" i="1"/>
  <c r="CI150" i="1"/>
  <c r="BQ150" i="1"/>
  <c r="BN150" i="1"/>
  <c r="AR150" i="1"/>
  <c r="K150" i="1"/>
  <c r="CK149" i="1"/>
  <c r="CJ149" i="1"/>
  <c r="CI149" i="1"/>
  <c r="BQ149" i="1"/>
  <c r="BS149" i="1" s="1"/>
  <c r="BN149" i="1"/>
  <c r="AR149" i="1"/>
  <c r="K149" i="1"/>
  <c r="CK148" i="1"/>
  <c r="CJ148" i="1"/>
  <c r="CI148" i="1"/>
  <c r="BQ148" i="1"/>
  <c r="BS148" i="1" s="1"/>
  <c r="BN148" i="1"/>
  <c r="AR148" i="1"/>
  <c r="K148" i="1"/>
  <c r="CK147" i="1"/>
  <c r="CJ147" i="1"/>
  <c r="CI147" i="1"/>
  <c r="BQ147" i="1"/>
  <c r="BS147" i="1" s="1"/>
  <c r="BN147" i="1"/>
  <c r="AU147" i="1"/>
  <c r="AR147" i="1"/>
  <c r="K147" i="1"/>
  <c r="CK146" i="1"/>
  <c r="CJ146" i="1"/>
  <c r="CI146" i="1"/>
  <c r="BQ146" i="1"/>
  <c r="BS146" i="1" s="1"/>
  <c r="BN146" i="1"/>
  <c r="AW146" i="1"/>
  <c r="AV146" i="1"/>
  <c r="AS146" i="1"/>
  <c r="AR146" i="1"/>
  <c r="K146" i="1"/>
  <c r="CK145" i="1"/>
  <c r="CJ145" i="1"/>
  <c r="CI145" i="1"/>
  <c r="BQ145" i="1"/>
  <c r="BS145" i="1" s="1"/>
  <c r="BN145" i="1"/>
  <c r="AV145" i="1"/>
  <c r="AS145" i="1"/>
  <c r="AR145" i="1"/>
  <c r="K145" i="1"/>
  <c r="CK144" i="1"/>
  <c r="CJ144" i="1"/>
  <c r="CI144" i="1"/>
  <c r="BQ144" i="1"/>
  <c r="BN144" i="1"/>
  <c r="AR144" i="1"/>
  <c r="K144" i="1"/>
  <c r="CK143" i="1"/>
  <c r="CJ143" i="1"/>
  <c r="CI143" i="1"/>
  <c r="BQ143" i="1"/>
  <c r="BS143" i="1" s="1"/>
  <c r="BN143" i="1"/>
  <c r="AW143" i="1"/>
  <c r="AV143" i="1"/>
  <c r="AU143" i="1"/>
  <c r="AR143" i="1"/>
  <c r="K143" i="1"/>
  <c r="CK142" i="1"/>
  <c r="CJ142" i="1"/>
  <c r="CI142" i="1"/>
  <c r="BQ142" i="1"/>
  <c r="BN142" i="1"/>
  <c r="AW142" i="1"/>
  <c r="AV142" i="1"/>
  <c r="AR142" i="1"/>
  <c r="K142" i="1"/>
  <c r="CK141" i="1"/>
  <c r="CJ141" i="1"/>
  <c r="CI141" i="1"/>
  <c r="BQ141" i="1"/>
  <c r="BS141" i="1" s="1"/>
  <c r="BN141" i="1"/>
  <c r="AW141" i="1"/>
  <c r="AV141" i="1"/>
  <c r="AR141" i="1"/>
  <c r="K141" i="1"/>
  <c r="CK140" i="1"/>
  <c r="CJ140" i="1"/>
  <c r="CI140" i="1"/>
  <c r="BQ140" i="1"/>
  <c r="BN140" i="1"/>
  <c r="AW140" i="1"/>
  <c r="AV140" i="1"/>
  <c r="AS140" i="1"/>
  <c r="AR140" i="1"/>
  <c r="K140" i="1"/>
  <c r="CK139" i="1"/>
  <c r="CJ139" i="1"/>
  <c r="CI139" i="1"/>
  <c r="BQ139" i="1"/>
  <c r="BS139" i="1" s="1"/>
  <c r="BN139" i="1"/>
  <c r="AR139" i="1"/>
  <c r="K139" i="1"/>
  <c r="CK138" i="1"/>
  <c r="CJ138" i="1"/>
  <c r="CI138" i="1"/>
  <c r="BQ138" i="1"/>
  <c r="BS138" i="1" s="1"/>
  <c r="BN138" i="1"/>
  <c r="AR138" i="1"/>
  <c r="K138" i="1"/>
  <c r="CK137" i="1"/>
  <c r="CJ137" i="1"/>
  <c r="CI137" i="1"/>
  <c r="BQ137" i="1"/>
  <c r="BS137" i="1" s="1"/>
  <c r="BN137" i="1"/>
  <c r="AS137" i="1"/>
  <c r="AR137" i="1"/>
  <c r="K137" i="1"/>
  <c r="CK136" i="1"/>
  <c r="CJ136" i="1"/>
  <c r="CI136" i="1"/>
  <c r="BQ136" i="1"/>
  <c r="BS136" i="1" s="1"/>
  <c r="BN136" i="1"/>
  <c r="AR136" i="1"/>
  <c r="K136" i="1"/>
  <c r="CK135" i="1"/>
  <c r="CJ135" i="1"/>
  <c r="CI135" i="1"/>
  <c r="BQ135" i="1"/>
  <c r="BN135" i="1"/>
  <c r="AR135" i="1"/>
  <c r="K135" i="1"/>
  <c r="CK134" i="1"/>
  <c r="CJ134" i="1"/>
  <c r="CI134" i="1"/>
  <c r="BQ134" i="1"/>
  <c r="BN134" i="1"/>
  <c r="AR134" i="1"/>
  <c r="U134" i="1"/>
  <c r="T134" i="1"/>
  <c r="K134" i="1"/>
  <c r="CK133" i="1"/>
  <c r="CJ133" i="1"/>
  <c r="CI133" i="1"/>
  <c r="BQ133" i="1"/>
  <c r="BN133" i="1"/>
  <c r="AR133" i="1"/>
  <c r="U133" i="1"/>
  <c r="T133" i="1"/>
  <c r="K133" i="1"/>
  <c r="CK132" i="1"/>
  <c r="CJ132" i="1"/>
  <c r="CI132" i="1"/>
  <c r="BQ132" i="1"/>
  <c r="BS132" i="1" s="1"/>
  <c r="BN132" i="1"/>
  <c r="AW132" i="1"/>
  <c r="AV132" i="1"/>
  <c r="AU132" i="1"/>
  <c r="AS132" i="1"/>
  <c r="AR132" i="1"/>
  <c r="K132" i="1"/>
  <c r="CK131" i="1"/>
  <c r="CJ131" i="1"/>
  <c r="CI131" i="1"/>
  <c r="BQ131" i="1"/>
  <c r="BS131" i="1" s="1"/>
  <c r="BN131" i="1"/>
  <c r="AW131" i="1"/>
  <c r="AV131" i="1"/>
  <c r="AS131" i="1"/>
  <c r="AR131" i="1"/>
  <c r="K131" i="1"/>
  <c r="CK130" i="1"/>
  <c r="CJ130" i="1"/>
  <c r="CI130" i="1"/>
  <c r="BQ130" i="1"/>
  <c r="BS130" i="1" s="1"/>
  <c r="BN130" i="1"/>
  <c r="AR130" i="1"/>
  <c r="K130" i="1"/>
  <c r="CK129" i="1"/>
  <c r="CJ129" i="1"/>
  <c r="CI129" i="1"/>
  <c r="BQ129" i="1"/>
  <c r="BS129" i="1" s="1"/>
  <c r="BN129" i="1"/>
  <c r="AR129" i="1"/>
  <c r="K129" i="1"/>
  <c r="CK128" i="1"/>
  <c r="CJ128" i="1"/>
  <c r="CI128" i="1"/>
  <c r="BQ128" i="1"/>
  <c r="BS128" i="1" s="1"/>
  <c r="BN128" i="1"/>
  <c r="AS128" i="1"/>
  <c r="AR128" i="1"/>
  <c r="K128" i="1"/>
  <c r="CK127" i="1"/>
  <c r="CJ127" i="1"/>
  <c r="CI127" i="1"/>
  <c r="BQ127" i="1"/>
  <c r="BN127" i="1"/>
  <c r="AR127" i="1"/>
  <c r="CK126" i="1"/>
  <c r="CJ126" i="1"/>
  <c r="CI126" i="1"/>
  <c r="BQ126" i="1"/>
  <c r="BS126" i="1" s="1"/>
  <c r="BN126" i="1"/>
  <c r="AS126" i="1"/>
  <c r="AR126" i="1"/>
  <c r="K126" i="1"/>
  <c r="CK125" i="1"/>
  <c r="CJ125" i="1"/>
  <c r="CI125" i="1"/>
  <c r="BQ125" i="1"/>
  <c r="BS125" i="1" s="1"/>
  <c r="BN125" i="1"/>
  <c r="AR125" i="1"/>
  <c r="K125" i="1"/>
  <c r="CK124" i="1"/>
  <c r="CJ124" i="1"/>
  <c r="CI124" i="1"/>
  <c r="BQ124" i="1"/>
  <c r="BS124" i="1" s="1"/>
  <c r="BN124" i="1"/>
  <c r="AW124" i="1"/>
  <c r="AV124" i="1"/>
  <c r="AS124" i="1"/>
  <c r="AR124" i="1"/>
  <c r="K124" i="1"/>
  <c r="CK123" i="1"/>
  <c r="CJ123" i="1"/>
  <c r="CI123" i="1"/>
  <c r="BQ123" i="1"/>
  <c r="BN123" i="1"/>
  <c r="AR123" i="1"/>
  <c r="K123" i="1"/>
  <c r="CK122" i="1"/>
  <c r="CJ122" i="1"/>
  <c r="CI122" i="1"/>
  <c r="BQ122" i="1"/>
  <c r="BS122" i="1" s="1"/>
  <c r="BN122" i="1"/>
  <c r="AR122" i="1"/>
  <c r="K122" i="1"/>
  <c r="CK121" i="1"/>
  <c r="CJ121" i="1"/>
  <c r="CI121" i="1"/>
  <c r="BQ121" i="1"/>
  <c r="BS121" i="1" s="1"/>
  <c r="BN121" i="1"/>
  <c r="AR121" i="1"/>
  <c r="K121" i="1"/>
  <c r="CK120" i="1"/>
  <c r="CJ120" i="1"/>
  <c r="CI120" i="1"/>
  <c r="BQ120" i="1"/>
  <c r="BS120" i="1" s="1"/>
  <c r="BN120" i="1"/>
  <c r="AS120" i="1"/>
  <c r="AR120" i="1"/>
  <c r="K120" i="1"/>
  <c r="CK119" i="1"/>
  <c r="CJ119" i="1"/>
  <c r="CI119" i="1"/>
  <c r="BQ119" i="1"/>
  <c r="BS119" i="1" s="1"/>
  <c r="BN119" i="1"/>
  <c r="AW119" i="1"/>
  <c r="AV119" i="1"/>
  <c r="AS119" i="1"/>
  <c r="AR119" i="1"/>
  <c r="K119" i="1"/>
  <c r="CK118" i="1"/>
  <c r="CJ118" i="1"/>
  <c r="CI118" i="1"/>
  <c r="BQ118" i="1"/>
  <c r="BS118" i="1" s="1"/>
  <c r="BN118" i="1"/>
  <c r="AR118" i="1"/>
  <c r="K118" i="1"/>
  <c r="CK117" i="1"/>
  <c r="CJ117" i="1"/>
  <c r="CI117" i="1"/>
  <c r="BQ117" i="1"/>
  <c r="BS117" i="1" s="1"/>
  <c r="BN117" i="1"/>
  <c r="AW117" i="1"/>
  <c r="AS117" i="1"/>
  <c r="AR117" i="1"/>
  <c r="K117" i="1"/>
  <c r="CK116" i="1"/>
  <c r="CJ116" i="1"/>
  <c r="CI116" i="1"/>
  <c r="BQ116" i="1"/>
  <c r="BS116" i="1" s="1"/>
  <c r="BN116" i="1"/>
  <c r="AS116" i="1"/>
  <c r="AR116" i="1"/>
  <c r="K116" i="1"/>
  <c r="CF110" i="1"/>
  <c r="CE110" i="1"/>
  <c r="CC110" i="1"/>
  <c r="CB110" i="1"/>
  <c r="CA110" i="1"/>
  <c r="BZ110" i="1"/>
  <c r="BY110" i="1"/>
  <c r="BX110" i="1"/>
  <c r="BW110" i="1"/>
  <c r="CK109" i="1"/>
  <c r="BQ109" i="1"/>
  <c r="BS109" i="1" s="1"/>
  <c r="BN109" i="1"/>
  <c r="CJ108" i="1"/>
  <c r="CI108" i="1"/>
  <c r="CK108" i="1" s="1"/>
  <c r="BQ108" i="1"/>
  <c r="BS108" i="1" s="1"/>
  <c r="BN108" i="1"/>
  <c r="CJ107" i="1"/>
  <c r="CI107" i="1"/>
  <c r="CK107" i="1" s="1"/>
  <c r="BQ107" i="1"/>
  <c r="BN107" i="1"/>
  <c r="AS107" i="1"/>
  <c r="AR107" i="1"/>
  <c r="CJ106" i="1"/>
  <c r="CI106" i="1"/>
  <c r="CK106" i="1" s="1"/>
  <c r="BQ106" i="1"/>
  <c r="BS106" i="1" s="1"/>
  <c r="BN106" i="1"/>
  <c r="CK105" i="1"/>
  <c r="BQ105" i="1"/>
  <c r="BN105" i="1"/>
  <c r="CJ104" i="1"/>
  <c r="CI104" i="1"/>
  <c r="CK104" i="1" s="1"/>
  <c r="BQ104" i="1"/>
  <c r="BS104" i="1" s="1"/>
  <c r="BN104" i="1"/>
  <c r="CJ103" i="1"/>
  <c r="CI103" i="1"/>
  <c r="CK103" i="1" s="1"/>
  <c r="BQ103" i="1"/>
  <c r="BN103" i="1"/>
  <c r="CJ102" i="1"/>
  <c r="CI102" i="1"/>
  <c r="CK102" i="1" s="1"/>
  <c r="BQ102" i="1"/>
  <c r="BN102" i="1"/>
  <c r="AR102" i="1"/>
  <c r="K102" i="1"/>
  <c r="CJ101" i="1"/>
  <c r="CI101" i="1"/>
  <c r="CK101" i="1" s="1"/>
  <c r="BQ101" i="1"/>
  <c r="BS101" i="1" s="1"/>
  <c r="BN101" i="1"/>
  <c r="AR101" i="1"/>
  <c r="K101" i="1"/>
  <c r="CJ100" i="1"/>
  <c r="CI100" i="1"/>
  <c r="CK100" i="1" s="1"/>
  <c r="BQ100" i="1"/>
  <c r="BS100" i="1" s="1"/>
  <c r="BN100" i="1"/>
  <c r="AR100" i="1"/>
  <c r="K100" i="1"/>
  <c r="CJ99" i="1"/>
  <c r="CI99" i="1"/>
  <c r="CK99" i="1" s="1"/>
  <c r="BQ99" i="1"/>
  <c r="BS99" i="1" s="1"/>
  <c r="BN99" i="1"/>
  <c r="AW99" i="1"/>
  <c r="AS99" i="1"/>
  <c r="AR99" i="1"/>
  <c r="CJ98" i="1"/>
  <c r="CI98" i="1"/>
  <c r="CK98" i="1" s="1"/>
  <c r="BQ98" i="1"/>
  <c r="BS98" i="1" s="1"/>
  <c r="BN98" i="1"/>
  <c r="AU98" i="1"/>
  <c r="AS98" i="1"/>
  <c r="AR98" i="1"/>
  <c r="K98" i="1"/>
  <c r="CJ97" i="1"/>
  <c r="CI97" i="1"/>
  <c r="CK97" i="1" s="1"/>
  <c r="BQ97" i="1"/>
  <c r="BS97" i="1" s="1"/>
  <c r="BN97" i="1"/>
  <c r="AW97" i="1"/>
  <c r="AV97" i="1"/>
  <c r="AS97" i="1"/>
  <c r="AR97" i="1"/>
  <c r="K97" i="1"/>
  <c r="CJ96" i="1"/>
  <c r="CI96" i="1"/>
  <c r="CK96" i="1" s="1"/>
  <c r="BQ96" i="1"/>
  <c r="BN96" i="1"/>
  <c r="AS96" i="1"/>
  <c r="AR96" i="1"/>
  <c r="K96" i="1"/>
  <c r="CJ95" i="1"/>
  <c r="CI95" i="1"/>
  <c r="CK95" i="1" s="1"/>
  <c r="BU95" i="1"/>
  <c r="BQ95" i="1"/>
  <c r="BS95" i="1" s="1"/>
  <c r="BN95" i="1"/>
  <c r="AW95" i="1"/>
  <c r="AV95" i="1"/>
  <c r="AR95" i="1"/>
  <c r="K95" i="1"/>
  <c r="CJ94" i="1"/>
  <c r="CI94" i="1"/>
  <c r="CK94" i="1" s="1"/>
  <c r="BQ94" i="1"/>
  <c r="BN94" i="1"/>
  <c r="AW94" i="1"/>
  <c r="AV94" i="1"/>
  <c r="AS94" i="1"/>
  <c r="AR94" i="1"/>
  <c r="K94" i="1"/>
  <c r="CJ93" i="1"/>
  <c r="CI93" i="1"/>
  <c r="CK93" i="1" s="1"/>
  <c r="BQ93" i="1"/>
  <c r="BS93" i="1" s="1"/>
  <c r="BN93" i="1"/>
  <c r="AW93" i="1"/>
  <c r="AV93" i="1"/>
  <c r="AR93" i="1"/>
  <c r="K93" i="1"/>
  <c r="CJ92" i="1"/>
  <c r="CI92" i="1"/>
  <c r="CK92" i="1" s="1"/>
  <c r="BQ92" i="1"/>
  <c r="BS92" i="1" s="1"/>
  <c r="BN92" i="1"/>
  <c r="AU92" i="1"/>
  <c r="AR92" i="1"/>
  <c r="U92" i="1"/>
  <c r="T92" i="1"/>
  <c r="K92" i="1"/>
  <c r="CJ91" i="1"/>
  <c r="CI91" i="1"/>
  <c r="CK91" i="1" s="1"/>
  <c r="BQ91" i="1"/>
  <c r="BS91" i="1" s="1"/>
  <c r="BN91" i="1"/>
  <c r="AW91" i="1"/>
  <c r="AV91" i="1"/>
  <c r="AS91" i="1"/>
  <c r="AR91" i="1"/>
  <c r="K91" i="1"/>
  <c r="CJ90" i="1"/>
  <c r="CI90" i="1"/>
  <c r="CK90" i="1" s="1"/>
  <c r="BQ90" i="1"/>
  <c r="BS90" i="1" s="1"/>
  <c r="BN90" i="1"/>
  <c r="AW90" i="1"/>
  <c r="AV90" i="1"/>
  <c r="AS90" i="1"/>
  <c r="AR90" i="1"/>
  <c r="K90" i="1"/>
  <c r="CJ89" i="1"/>
  <c r="CI89" i="1"/>
  <c r="CK89" i="1" s="1"/>
  <c r="BQ89" i="1"/>
  <c r="BN89" i="1"/>
  <c r="AW89" i="1"/>
  <c r="AV89" i="1"/>
  <c r="AS89" i="1"/>
  <c r="AR89" i="1"/>
  <c r="K89" i="1"/>
  <c r="CJ88" i="1"/>
  <c r="CI88" i="1"/>
  <c r="CK88" i="1" s="1"/>
  <c r="BQ88" i="1"/>
  <c r="BS88" i="1" s="1"/>
  <c r="BN88" i="1"/>
  <c r="AW88" i="1"/>
  <c r="AV88" i="1"/>
  <c r="AR88" i="1"/>
  <c r="K88" i="1"/>
  <c r="CJ87" i="1"/>
  <c r="CI87" i="1"/>
  <c r="CK87" i="1" s="1"/>
  <c r="BQ87" i="1"/>
  <c r="BS87" i="1" s="1"/>
  <c r="BN87" i="1"/>
  <c r="AW87" i="1"/>
  <c r="AV87" i="1"/>
  <c r="AS87" i="1"/>
  <c r="AR87" i="1"/>
  <c r="K87" i="1"/>
  <c r="CJ86" i="1"/>
  <c r="CI86" i="1"/>
  <c r="CK86" i="1" s="1"/>
  <c r="BQ86" i="1"/>
  <c r="BS86" i="1" s="1"/>
  <c r="BN86" i="1"/>
  <c r="AW86" i="1"/>
  <c r="AS86" i="1"/>
  <c r="AR86" i="1"/>
  <c r="U86" i="1"/>
  <c r="T86" i="1"/>
  <c r="K86" i="1"/>
  <c r="CJ85" i="1"/>
  <c r="CI85" i="1"/>
  <c r="CK85" i="1" s="1"/>
  <c r="BQ85" i="1"/>
  <c r="BS85" i="1" s="1"/>
  <c r="BN85" i="1"/>
  <c r="AW85" i="1"/>
  <c r="AV85" i="1"/>
  <c r="AS85" i="1"/>
  <c r="AR85" i="1"/>
  <c r="K85" i="1"/>
  <c r="CJ84" i="1"/>
  <c r="CI84" i="1"/>
  <c r="CK84" i="1" s="1"/>
  <c r="BQ84" i="1"/>
  <c r="BS84" i="1" s="1"/>
  <c r="BN84" i="1"/>
  <c r="AW84" i="1"/>
  <c r="AV84" i="1"/>
  <c r="AS84" i="1"/>
  <c r="AR84" i="1"/>
  <c r="K84" i="1"/>
  <c r="CJ83" i="1"/>
  <c r="CI83" i="1"/>
  <c r="CK83" i="1" s="1"/>
  <c r="BQ83" i="1"/>
  <c r="BS83" i="1" s="1"/>
  <c r="BN83" i="1"/>
  <c r="AW83" i="1"/>
  <c r="AV83" i="1"/>
  <c r="AS83" i="1"/>
  <c r="AR83" i="1"/>
  <c r="K83" i="1"/>
  <c r="CJ82" i="1"/>
  <c r="CI82" i="1"/>
  <c r="CK82" i="1" s="1"/>
  <c r="BQ82" i="1"/>
  <c r="BN82" i="1"/>
  <c r="CJ81" i="1"/>
  <c r="CI81" i="1"/>
  <c r="CK81" i="1" s="1"/>
  <c r="BQ81" i="1"/>
  <c r="BN81" i="1"/>
  <c r="AR81" i="1"/>
  <c r="CJ80" i="1"/>
  <c r="CI80" i="1"/>
  <c r="CK80" i="1" s="1"/>
  <c r="BQ80" i="1"/>
  <c r="BS80" i="1" s="1"/>
  <c r="BN80" i="1"/>
  <c r="CJ79" i="1"/>
  <c r="CI79" i="1"/>
  <c r="CK79" i="1" s="1"/>
  <c r="BQ79" i="1"/>
  <c r="BS79" i="1" s="1"/>
  <c r="BH79" i="1"/>
  <c r="BN79" i="1" s="1"/>
  <c r="AW79" i="1"/>
  <c r="AV79" i="1"/>
  <c r="AR79" i="1"/>
  <c r="CJ78" i="1"/>
  <c r="CI78" i="1"/>
  <c r="CK78" i="1" s="1"/>
  <c r="BQ78" i="1"/>
  <c r="BN78" i="1"/>
  <c r="AR78" i="1"/>
  <c r="CJ77" i="1"/>
  <c r="CI77" i="1"/>
  <c r="CK77" i="1" s="1"/>
  <c r="BQ77" i="1"/>
  <c r="BS77" i="1" s="1"/>
  <c r="BH77" i="1"/>
  <c r="BN77" i="1" s="1"/>
  <c r="AW77" i="1"/>
  <c r="AV77" i="1"/>
  <c r="AS77" i="1"/>
  <c r="AR77" i="1"/>
  <c r="CJ76" i="1"/>
  <c r="CI76" i="1"/>
  <c r="CK76" i="1" s="1"/>
  <c r="BQ76" i="1"/>
  <c r="BN76" i="1"/>
  <c r="AW76" i="1"/>
  <c r="AV76" i="1"/>
  <c r="AS76" i="1"/>
  <c r="AR76" i="1"/>
  <c r="CJ75" i="1"/>
  <c r="CI75" i="1"/>
  <c r="CK75" i="1" s="1"/>
  <c r="BQ75" i="1"/>
  <c r="BS75" i="1" s="1"/>
  <c r="BN75" i="1"/>
  <c r="AR75" i="1"/>
  <c r="CJ74" i="1"/>
  <c r="CI74" i="1"/>
  <c r="CK74" i="1" s="1"/>
  <c r="BQ74" i="1"/>
  <c r="BS74" i="1" s="1"/>
  <c r="BH74" i="1"/>
  <c r="BN74" i="1" s="1"/>
  <c r="AW74" i="1"/>
  <c r="AV74" i="1"/>
  <c r="AS74" i="1"/>
  <c r="AR74" i="1"/>
  <c r="CJ73" i="1"/>
  <c r="CI73" i="1"/>
  <c r="CK73" i="1" s="1"/>
  <c r="BQ73" i="1"/>
  <c r="BS73" i="1" s="1"/>
  <c r="BN73" i="1"/>
  <c r="AW73" i="1"/>
  <c r="AV73" i="1"/>
  <c r="AS73" i="1"/>
  <c r="AR73" i="1"/>
  <c r="K73" i="1"/>
  <c r="CJ72" i="1"/>
  <c r="CI72" i="1"/>
  <c r="CK72" i="1" s="1"/>
  <c r="BQ72" i="1"/>
  <c r="BS72" i="1" s="1"/>
  <c r="BN72" i="1"/>
  <c r="AW72" i="1"/>
  <c r="AV72" i="1"/>
  <c r="AS72" i="1"/>
  <c r="AR72" i="1"/>
  <c r="K72" i="1"/>
  <c r="CJ71" i="1"/>
  <c r="CI71" i="1"/>
  <c r="CK71" i="1" s="1"/>
  <c r="BQ71" i="1"/>
  <c r="BS71" i="1" s="1"/>
  <c r="BN71" i="1"/>
  <c r="AW71" i="1"/>
  <c r="AS71" i="1"/>
  <c r="AR71" i="1"/>
  <c r="CJ70" i="1"/>
  <c r="CI70" i="1"/>
  <c r="CK70" i="1" s="1"/>
  <c r="BQ70" i="1"/>
  <c r="BS70" i="1" s="1"/>
  <c r="BN70" i="1"/>
  <c r="AW70" i="1"/>
  <c r="AS70" i="1"/>
  <c r="AR70" i="1"/>
  <c r="U70" i="1"/>
  <c r="T70" i="1"/>
  <c r="K70" i="1"/>
  <c r="CJ69" i="1"/>
  <c r="CI69" i="1"/>
  <c r="CK69" i="1" s="1"/>
  <c r="BQ69" i="1"/>
  <c r="BH69" i="1"/>
  <c r="BN69" i="1" s="1"/>
  <c r="AW69" i="1"/>
  <c r="AV69" i="1"/>
  <c r="AS69" i="1"/>
  <c r="AR69" i="1"/>
  <c r="K69" i="1"/>
  <c r="CJ68" i="1"/>
  <c r="CI68" i="1"/>
  <c r="CK68" i="1" s="1"/>
  <c r="BQ68" i="1"/>
  <c r="BS68" i="1" s="1"/>
  <c r="BN68" i="1"/>
  <c r="AW68" i="1"/>
  <c r="AV68" i="1"/>
  <c r="AS68" i="1"/>
  <c r="AR68" i="1"/>
  <c r="K68" i="1"/>
  <c r="CJ67" i="1"/>
  <c r="CI67" i="1"/>
  <c r="CK67" i="1" s="1"/>
  <c r="BQ67" i="1"/>
  <c r="BS67" i="1" s="1"/>
  <c r="BN67" i="1"/>
  <c r="AW67" i="1"/>
  <c r="AV67" i="1"/>
  <c r="AS67" i="1"/>
  <c r="AR67" i="1"/>
  <c r="K67" i="1"/>
  <c r="CJ66" i="1"/>
  <c r="CI66" i="1"/>
  <c r="CK66" i="1" s="1"/>
  <c r="BQ66" i="1"/>
  <c r="BN66" i="1"/>
  <c r="AS66" i="1"/>
  <c r="AR66" i="1"/>
  <c r="CJ65" i="1"/>
  <c r="CI65" i="1"/>
  <c r="CK65" i="1" s="1"/>
  <c r="BQ65" i="1"/>
  <c r="BS65" i="1" s="1"/>
  <c r="BN65" i="1"/>
  <c r="AR65" i="1"/>
  <c r="U65" i="1"/>
  <c r="T65" i="1"/>
  <c r="K65" i="1"/>
  <c r="CJ64" i="1"/>
  <c r="CI64" i="1"/>
  <c r="CK64" i="1" s="1"/>
  <c r="CD64" i="1"/>
  <c r="BQ64" i="1" s="1"/>
  <c r="BN64" i="1"/>
  <c r="AW64" i="1"/>
  <c r="AS64" i="1"/>
  <c r="AR64" i="1"/>
  <c r="K64" i="1"/>
  <c r="CJ63" i="1"/>
  <c r="CI63" i="1"/>
  <c r="CK63" i="1" s="1"/>
  <c r="BU63" i="1"/>
  <c r="BT63" i="1"/>
  <c r="BQ63" i="1"/>
  <c r="BK63" i="1"/>
  <c r="BJ63" i="1"/>
  <c r="AW63" i="1"/>
  <c r="AV63" i="1"/>
  <c r="AS63" i="1"/>
  <c r="AR63" i="1"/>
  <c r="K63" i="1"/>
  <c r="CJ62" i="1"/>
  <c r="CI62" i="1"/>
  <c r="CK62" i="1" s="1"/>
  <c r="BT62" i="1"/>
  <c r="BQ62" i="1"/>
  <c r="BS62" i="1" s="1"/>
  <c r="BN62" i="1"/>
  <c r="AW62" i="1"/>
  <c r="AV62" i="1"/>
  <c r="AS62" i="1"/>
  <c r="AR62" i="1"/>
  <c r="K62" i="1"/>
  <c r="CJ61" i="1"/>
  <c r="CI61" i="1"/>
  <c r="CK61" i="1" s="1"/>
  <c r="BT61" i="1"/>
  <c r="BQ61" i="1"/>
  <c r="BS61" i="1" s="1"/>
  <c r="BN61" i="1"/>
  <c r="AS61" i="1"/>
  <c r="AR61" i="1"/>
  <c r="K61" i="1"/>
  <c r="CJ60" i="1"/>
  <c r="CI60" i="1"/>
  <c r="CK60" i="1" s="1"/>
  <c r="BQ60" i="1"/>
  <c r="BS60" i="1" s="1"/>
  <c r="BN60" i="1"/>
  <c r="AV60" i="1"/>
  <c r="AS60" i="1"/>
  <c r="AR60" i="1"/>
  <c r="U60" i="1"/>
  <c r="T60" i="1"/>
  <c r="K60" i="1"/>
  <c r="CJ59" i="1"/>
  <c r="CI59" i="1"/>
  <c r="CK59" i="1" s="1"/>
  <c r="BQ59" i="1"/>
  <c r="BN59" i="1"/>
  <c r="AR59" i="1"/>
  <c r="U59" i="1"/>
  <c r="T59" i="1"/>
  <c r="K59" i="1"/>
  <c r="CJ58" i="1"/>
  <c r="CI58" i="1"/>
  <c r="CK58" i="1" s="1"/>
  <c r="BQ58" i="1"/>
  <c r="BS58" i="1" s="1"/>
  <c r="BN58" i="1"/>
  <c r="AV58" i="1"/>
  <c r="AS58" i="1"/>
  <c r="AR58" i="1"/>
  <c r="K58" i="1"/>
  <c r="CJ57" i="1"/>
  <c r="CI57" i="1"/>
  <c r="CK57" i="1" s="1"/>
  <c r="BQ57" i="1"/>
  <c r="BS57" i="1" s="1"/>
  <c r="BN57" i="1"/>
  <c r="CJ56" i="1"/>
  <c r="CI56" i="1"/>
  <c r="CK56" i="1" s="1"/>
  <c r="BQ56" i="1"/>
  <c r="BS56" i="1" s="1"/>
  <c r="BN56" i="1"/>
  <c r="AR56" i="1"/>
  <c r="K56" i="1"/>
  <c r="CJ55" i="1"/>
  <c r="CI55" i="1"/>
  <c r="CK55" i="1" s="1"/>
  <c r="BQ55" i="1"/>
  <c r="BS55" i="1" s="1"/>
  <c r="BH55" i="1"/>
  <c r="BN55" i="1" s="1"/>
  <c r="AR55" i="1"/>
  <c r="U55" i="1"/>
  <c r="T55" i="1"/>
  <c r="K55" i="1"/>
  <c r="CJ54" i="1"/>
  <c r="CI54" i="1"/>
  <c r="CK54" i="1" s="1"/>
  <c r="BQ54" i="1"/>
  <c r="BS54" i="1" s="1"/>
  <c r="BK54" i="1"/>
  <c r="BH54" i="1"/>
  <c r="AR54" i="1"/>
  <c r="K54" i="1"/>
  <c r="CJ53" i="1"/>
  <c r="CI53" i="1"/>
  <c r="CK53" i="1" s="1"/>
  <c r="BQ53" i="1"/>
  <c r="BS53" i="1" s="1"/>
  <c r="BH53" i="1"/>
  <c r="BN53" i="1" s="1"/>
  <c r="AT53" i="1"/>
  <c r="AS53" i="1"/>
  <c r="AR53" i="1"/>
  <c r="K53" i="1"/>
  <c r="CJ52" i="1"/>
  <c r="CI52" i="1"/>
  <c r="CK52" i="1" s="1"/>
  <c r="BU52" i="1"/>
  <c r="BT52" i="1"/>
  <c r="BQ52" i="1"/>
  <c r="BN52" i="1"/>
  <c r="AW52" i="1"/>
  <c r="AV52" i="1"/>
  <c r="AS52" i="1"/>
  <c r="AR52" i="1"/>
  <c r="K52" i="1"/>
  <c r="CJ51" i="1"/>
  <c r="CI51" i="1"/>
  <c r="CK51" i="1" s="1"/>
  <c r="BQ51" i="1"/>
  <c r="BS51" i="1" s="1"/>
  <c r="BN51" i="1"/>
  <c r="AR51" i="1"/>
  <c r="U51" i="1"/>
  <c r="T51" i="1"/>
  <c r="K51" i="1"/>
  <c r="CJ50" i="1"/>
  <c r="CI50" i="1"/>
  <c r="CK50" i="1" s="1"/>
  <c r="BQ50" i="1"/>
  <c r="BN50" i="1"/>
  <c r="AW50" i="1"/>
  <c r="AV50" i="1"/>
  <c r="AR50" i="1"/>
  <c r="K50" i="1"/>
  <c r="CJ49" i="1"/>
  <c r="CI49" i="1"/>
  <c r="CK49" i="1" s="1"/>
  <c r="BQ49" i="1"/>
  <c r="BS49" i="1" s="1"/>
  <c r="BN49" i="1"/>
  <c r="AW49" i="1"/>
  <c r="AV49" i="1"/>
  <c r="AS49" i="1"/>
  <c r="AR49" i="1"/>
  <c r="K49" i="1"/>
  <c r="CJ48" i="1"/>
  <c r="CI48" i="1"/>
  <c r="CK48" i="1" s="1"/>
  <c r="BU48" i="1"/>
  <c r="BQ48" i="1"/>
  <c r="BS48" i="1" s="1"/>
  <c r="BN48" i="1"/>
  <c r="AW48" i="1"/>
  <c r="AV48" i="1"/>
  <c r="AT48" i="1"/>
  <c r="AS48" i="1"/>
  <c r="AR48" i="1"/>
  <c r="K48" i="1"/>
  <c r="CJ47" i="1"/>
  <c r="CI47" i="1"/>
  <c r="CK47" i="1" s="1"/>
  <c r="BQ47" i="1"/>
  <c r="BN47" i="1"/>
  <c r="AS47" i="1"/>
  <c r="AR47" i="1"/>
  <c r="K47" i="1"/>
  <c r="CJ46" i="1"/>
  <c r="CI46" i="1"/>
  <c r="CK46" i="1" s="1"/>
  <c r="BQ46" i="1"/>
  <c r="BS46" i="1" s="1"/>
  <c r="BN46" i="1"/>
  <c r="AR46" i="1"/>
  <c r="CJ45" i="1"/>
  <c r="CI45" i="1"/>
  <c r="CK45" i="1" s="1"/>
  <c r="BQ45" i="1"/>
  <c r="BK45" i="1"/>
  <c r="BN45" i="1" s="1"/>
  <c r="AR45" i="1"/>
  <c r="K45" i="1"/>
  <c r="CJ44" i="1"/>
  <c r="CI44" i="1"/>
  <c r="CK44" i="1" s="1"/>
  <c r="BQ44" i="1"/>
  <c r="BS44" i="1" s="1"/>
  <c r="BN44" i="1"/>
  <c r="AR44" i="1"/>
  <c r="K44" i="1"/>
  <c r="CJ43" i="1"/>
  <c r="CI43" i="1"/>
  <c r="CK43" i="1" s="1"/>
  <c r="BQ43" i="1"/>
  <c r="BS43" i="1" s="1"/>
  <c r="BN43" i="1"/>
  <c r="AR43" i="1"/>
  <c r="CJ42" i="1"/>
  <c r="CI42" i="1"/>
  <c r="CK42" i="1" s="1"/>
  <c r="BQ42" i="1"/>
  <c r="BS42" i="1" s="1"/>
  <c r="BN42" i="1"/>
  <c r="AR42" i="1"/>
  <c r="CJ41" i="1"/>
  <c r="CI41" i="1"/>
  <c r="CK41" i="1" s="1"/>
  <c r="BQ41" i="1"/>
  <c r="BS41" i="1" s="1"/>
  <c r="BN41" i="1"/>
  <c r="AR41" i="1"/>
  <c r="K41" i="1"/>
  <c r="CJ40" i="1"/>
  <c r="CI40" i="1"/>
  <c r="CK40" i="1" s="1"/>
  <c r="BQ40" i="1"/>
  <c r="BS40" i="1" s="1"/>
  <c r="BN40" i="1"/>
  <c r="AR40" i="1"/>
  <c r="K40" i="1"/>
  <c r="CJ39" i="1"/>
  <c r="CI39" i="1"/>
  <c r="CK39" i="1" s="1"/>
  <c r="BQ39" i="1"/>
  <c r="BS39" i="1" s="1"/>
  <c r="BN39" i="1"/>
  <c r="AR39" i="1"/>
  <c r="K39" i="1"/>
  <c r="CJ38" i="1"/>
  <c r="CI38" i="1"/>
  <c r="CK38" i="1" s="1"/>
  <c r="BQ38" i="1"/>
  <c r="BS38" i="1" s="1"/>
  <c r="BN38" i="1"/>
  <c r="AW38" i="1"/>
  <c r="AV38" i="1"/>
  <c r="AS38" i="1"/>
  <c r="AR38" i="1"/>
  <c r="K38" i="1"/>
  <c r="CJ37" i="1"/>
  <c r="CI37" i="1"/>
  <c r="CK37" i="1" s="1"/>
  <c r="BQ37" i="1"/>
  <c r="BS37" i="1" s="1"/>
  <c r="BN37" i="1"/>
  <c r="AW37" i="1"/>
  <c r="AV37" i="1"/>
  <c r="AS37" i="1"/>
  <c r="AR37" i="1"/>
  <c r="K37" i="1"/>
  <c r="CJ36" i="1"/>
  <c r="CI36" i="1"/>
  <c r="CK36" i="1" s="1"/>
  <c r="BQ36" i="1"/>
  <c r="BS36" i="1" s="1"/>
  <c r="BN36" i="1"/>
  <c r="AS36" i="1"/>
  <c r="AR36" i="1"/>
  <c r="CJ35" i="1"/>
  <c r="CI35" i="1"/>
  <c r="CK35" i="1" s="1"/>
  <c r="BQ35" i="1"/>
  <c r="BS35" i="1" s="1"/>
  <c r="BN35" i="1"/>
  <c r="AR35" i="1"/>
  <c r="K35" i="1"/>
  <c r="CJ34" i="1"/>
  <c r="CI34" i="1"/>
  <c r="CK34" i="1" s="1"/>
  <c r="BQ34" i="1"/>
  <c r="BS34" i="1" s="1"/>
  <c r="BN34" i="1"/>
  <c r="AW34" i="1"/>
  <c r="AV34" i="1"/>
  <c r="AT34" i="1"/>
  <c r="AS34" i="1"/>
  <c r="AR34" i="1"/>
  <c r="K34" i="1"/>
  <c r="CJ33" i="1"/>
  <c r="CI33" i="1"/>
  <c r="CK33" i="1" s="1"/>
  <c r="BQ33" i="1"/>
  <c r="BN33" i="1"/>
  <c r="AS33" i="1"/>
  <c r="AR33" i="1"/>
  <c r="K33" i="1"/>
  <c r="CJ32" i="1"/>
  <c r="CI32" i="1"/>
  <c r="CK32" i="1" s="1"/>
  <c r="BQ32" i="1"/>
  <c r="BS32" i="1" s="1"/>
  <c r="BN32" i="1"/>
  <c r="AS32" i="1"/>
  <c r="AR32" i="1"/>
  <c r="U32" i="1"/>
  <c r="T32" i="1"/>
  <c r="K32" i="1"/>
  <c r="CJ31" i="1"/>
  <c r="CI31" i="1"/>
  <c r="CK31" i="1" s="1"/>
  <c r="BU31" i="1"/>
  <c r="BT31" i="1"/>
  <c r="BQ31" i="1"/>
  <c r="BS31" i="1" s="1"/>
  <c r="BN31" i="1"/>
  <c r="AR31" i="1"/>
  <c r="CJ30" i="1"/>
  <c r="CI30" i="1"/>
  <c r="CK30" i="1" s="1"/>
  <c r="BQ30" i="1"/>
  <c r="BS30" i="1" s="1"/>
  <c r="BN30" i="1"/>
  <c r="K30" i="1"/>
  <c r="CJ29" i="1"/>
  <c r="CI29" i="1"/>
  <c r="CK29" i="1" s="1"/>
  <c r="BQ29" i="1"/>
  <c r="BS29" i="1" s="1"/>
  <c r="BH29" i="1"/>
  <c r="BN29" i="1" s="1"/>
  <c r="AS29" i="1"/>
  <c r="AR29" i="1"/>
  <c r="K29" i="1"/>
  <c r="CJ28" i="1"/>
  <c r="CI28" i="1"/>
  <c r="CK28" i="1" s="1"/>
  <c r="BQ28" i="1"/>
  <c r="BS28" i="1" s="1"/>
  <c r="BH28" i="1"/>
  <c r="BN28" i="1" s="1"/>
  <c r="AT28" i="1"/>
  <c r="AS28" i="1"/>
  <c r="K28" i="1"/>
  <c r="CJ27" i="1"/>
  <c r="CI27" i="1"/>
  <c r="CK27" i="1" s="1"/>
  <c r="BQ27" i="1"/>
  <c r="BS27" i="1" s="1"/>
  <c r="BH27" i="1"/>
  <c r="BN27" i="1" s="1"/>
  <c r="AW27" i="1"/>
  <c r="AS27" i="1"/>
  <c r="AR27" i="1"/>
  <c r="U27" i="1"/>
  <c r="T27" i="1"/>
  <c r="K27" i="1"/>
  <c r="CJ26" i="1"/>
  <c r="CI26" i="1"/>
  <c r="CK26" i="1" s="1"/>
  <c r="BQ26" i="1"/>
  <c r="BN26" i="1"/>
  <c r="AT26" i="1"/>
  <c r="AS26" i="1"/>
  <c r="K26" i="1"/>
  <c r="CJ25" i="1"/>
  <c r="CI25" i="1"/>
  <c r="CK25" i="1" s="1"/>
  <c r="BQ25" i="1"/>
  <c r="BS25" i="1" s="1"/>
  <c r="BN25" i="1"/>
  <c r="AR25" i="1"/>
  <c r="U25" i="1"/>
  <c r="T25" i="1"/>
  <c r="K25" i="1"/>
  <c r="CJ24" i="1"/>
  <c r="CI24" i="1"/>
  <c r="CK24" i="1" s="1"/>
  <c r="BQ24" i="1"/>
  <c r="BS24" i="1" s="1"/>
  <c r="BN24" i="1"/>
  <c r="AW24" i="1"/>
  <c r="AV24" i="1"/>
  <c r="AR24" i="1"/>
  <c r="K24" i="1"/>
  <c r="CJ23" i="1"/>
  <c r="CI23" i="1"/>
  <c r="CK23" i="1" s="1"/>
  <c r="BQ23" i="1"/>
  <c r="BS23" i="1" s="1"/>
  <c r="BN23" i="1"/>
  <c r="AW23" i="1"/>
  <c r="AV23" i="1"/>
  <c r="AS23" i="1"/>
  <c r="AR23" i="1"/>
  <c r="K23" i="1"/>
  <c r="CJ22" i="1"/>
  <c r="CI22" i="1"/>
  <c r="CK22" i="1" s="1"/>
  <c r="CD22" i="1"/>
  <c r="BN22" i="1"/>
  <c r="AW22" i="1"/>
  <c r="AV22" i="1"/>
  <c r="AS22" i="1"/>
  <c r="AR22" i="1"/>
  <c r="K22" i="1"/>
  <c r="CJ21" i="1"/>
  <c r="CI21" i="1"/>
  <c r="CK21" i="1" s="1"/>
  <c r="BQ21" i="1"/>
  <c r="BS21" i="1" s="1"/>
  <c r="BN21" i="1"/>
  <c r="AW21" i="1"/>
  <c r="AV21" i="1"/>
  <c r="AS21" i="1"/>
  <c r="AR21" i="1"/>
  <c r="K21" i="1"/>
  <c r="CJ20" i="1"/>
  <c r="CI20" i="1"/>
  <c r="CK20" i="1" s="1"/>
  <c r="BQ20" i="1"/>
  <c r="BN20" i="1"/>
  <c r="AR20" i="1"/>
  <c r="K20" i="1"/>
  <c r="CJ19" i="1"/>
  <c r="CI19" i="1"/>
  <c r="CK19" i="1" s="1"/>
  <c r="BQ19" i="1"/>
  <c r="BS19" i="1" s="1"/>
  <c r="BJ19" i="1"/>
  <c r="BN19" i="1" s="1"/>
  <c r="AW19" i="1"/>
  <c r="AV19" i="1"/>
  <c r="AS19" i="1"/>
  <c r="AR19" i="1"/>
  <c r="CJ18" i="1"/>
  <c r="CI18" i="1"/>
  <c r="CK18" i="1" s="1"/>
  <c r="BQ18" i="1"/>
  <c r="BS18" i="1" s="1"/>
  <c r="BN18" i="1"/>
  <c r="AR18" i="1"/>
  <c r="K18" i="1"/>
  <c r="CJ17" i="1"/>
  <c r="CI17" i="1"/>
  <c r="CK17" i="1" s="1"/>
  <c r="BQ17" i="1"/>
  <c r="BS17" i="1" s="1"/>
  <c r="BN17" i="1"/>
  <c r="AW17" i="1"/>
  <c r="AV17" i="1"/>
  <c r="AS17" i="1"/>
  <c r="AR17" i="1"/>
  <c r="K17" i="1"/>
  <c r="CJ16" i="1"/>
  <c r="CI16" i="1"/>
  <c r="CK16" i="1" s="1"/>
  <c r="BQ16" i="1"/>
  <c r="BS16" i="1" s="1"/>
  <c r="BN16" i="1"/>
  <c r="AW16" i="1"/>
  <c r="AV16" i="1"/>
  <c r="AS16" i="1"/>
  <c r="AR16" i="1"/>
  <c r="K16" i="1"/>
  <c r="CJ15" i="1"/>
  <c r="CI15" i="1"/>
  <c r="CK15" i="1" s="1"/>
  <c r="BQ15" i="1"/>
  <c r="BS15" i="1" s="1"/>
  <c r="BN15" i="1"/>
  <c r="AW15" i="1"/>
  <c r="AV15" i="1"/>
  <c r="AS15" i="1"/>
  <c r="AR15" i="1"/>
  <c r="K15" i="1"/>
  <c r="CJ14" i="1"/>
  <c r="CI14" i="1"/>
  <c r="CK14" i="1" s="1"/>
  <c r="BQ14" i="1"/>
  <c r="BS14" i="1" s="1"/>
  <c r="BN14" i="1"/>
  <c r="AR14" i="1"/>
  <c r="K14" i="1"/>
  <c r="CJ13" i="1"/>
  <c r="CI13" i="1"/>
  <c r="CK13" i="1" s="1"/>
  <c r="BQ13" i="1"/>
  <c r="BS13" i="1" s="1"/>
  <c r="BN13" i="1"/>
  <c r="AW13" i="1"/>
  <c r="AV13" i="1"/>
  <c r="AS13" i="1"/>
  <c r="AR13" i="1"/>
  <c r="K13" i="1"/>
  <c r="CJ12" i="1"/>
  <c r="CI12" i="1"/>
  <c r="CK12" i="1" s="1"/>
  <c r="BQ12" i="1"/>
  <c r="BS12" i="1" s="1"/>
  <c r="BN12" i="1"/>
  <c r="AR12" i="1"/>
  <c r="K12" i="1"/>
  <c r="CJ11" i="1"/>
  <c r="CI11" i="1"/>
  <c r="CK11" i="1" s="1"/>
  <c r="BQ11" i="1"/>
  <c r="BS11" i="1" s="1"/>
  <c r="BN11" i="1"/>
  <c r="AW11" i="1"/>
  <c r="AV11" i="1"/>
  <c r="AS11" i="1"/>
  <c r="AR11" i="1"/>
  <c r="K11" i="1"/>
  <c r="CK10" i="1"/>
  <c r="BQ10" i="1"/>
  <c r="BS10" i="1" s="1"/>
  <c r="BN10" i="1"/>
  <c r="CJ9" i="1"/>
  <c r="CI9" i="1"/>
  <c r="CK9" i="1" s="1"/>
  <c r="BQ9" i="1"/>
  <c r="BS9" i="1" s="1"/>
  <c r="BN9" i="1"/>
  <c r="AR9" i="1"/>
  <c r="CJ8" i="1"/>
  <c r="CI8" i="1"/>
  <c r="CK8" i="1" s="1"/>
  <c r="BQ8" i="1"/>
  <c r="BS8" i="1" s="1"/>
  <c r="BN8" i="1"/>
  <c r="AW8" i="1"/>
  <c r="AV8" i="1"/>
  <c r="AS8" i="1"/>
  <c r="AR8" i="1"/>
  <c r="CJ7" i="1"/>
  <c r="CI7" i="1"/>
  <c r="CK7" i="1" s="1"/>
  <c r="BQ7" i="1"/>
  <c r="BN7" i="1"/>
  <c r="AR7" i="1"/>
  <c r="K7" i="1"/>
  <c r="CJ6" i="1"/>
  <c r="CI6" i="1"/>
  <c r="CK6" i="1" s="1"/>
  <c r="BQ6" i="1"/>
  <c r="BS6" i="1" s="1"/>
  <c r="BH6" i="1"/>
  <c r="BN6" i="1" s="1"/>
  <c r="AV6" i="1"/>
  <c r="AS6" i="1"/>
  <c r="AR6" i="1"/>
  <c r="CJ5" i="1"/>
  <c r="CI5" i="1"/>
  <c r="CK5" i="1" s="1"/>
  <c r="BQ5" i="1"/>
  <c r="BN5" i="1"/>
  <c r="AR5" i="1"/>
  <c r="K5" i="1"/>
  <c r="CJ4" i="1"/>
  <c r="CI4" i="1"/>
  <c r="CK4" i="1" s="1"/>
  <c r="BQ4" i="1"/>
  <c r="BS4" i="1" s="1"/>
  <c r="BN4" i="1"/>
  <c r="AW4" i="1"/>
  <c r="AV4" i="1"/>
  <c r="AS4" i="1"/>
  <c r="AR4" i="1"/>
  <c r="K4" i="1"/>
  <c r="BO153" i="1" l="1"/>
  <c r="BO143" i="1"/>
  <c r="BO151" i="1"/>
  <c r="BO10" i="1"/>
  <c r="BO36" i="1"/>
  <c r="BO145" i="1"/>
  <c r="BO29" i="1"/>
  <c r="BO80" i="1"/>
  <c r="BO95" i="1"/>
  <c r="BO35" i="1"/>
  <c r="BO122" i="1"/>
  <c r="BO49" i="1"/>
  <c r="BO8" i="1"/>
  <c r="BO15" i="1"/>
  <c r="BO93" i="1"/>
  <c r="BO106" i="1"/>
  <c r="BO28" i="1"/>
  <c r="BO74" i="1"/>
  <c r="BO138" i="1"/>
  <c r="BO87" i="1"/>
  <c r="BO137" i="1"/>
  <c r="BO90" i="1"/>
  <c r="BO16" i="1"/>
  <c r="BO37" i="1"/>
  <c r="BO44" i="1"/>
  <c r="BO72" i="1"/>
  <c r="BO91" i="1"/>
  <c r="BO85" i="1"/>
  <c r="BO18" i="1"/>
  <c r="BO27" i="1"/>
  <c r="BO43" i="1"/>
  <c r="BO132" i="1"/>
  <c r="CD110" i="1"/>
  <c r="BO129" i="1"/>
  <c r="BO61" i="1"/>
  <c r="BN63" i="1"/>
  <c r="BO63" i="1" s="1"/>
  <c r="BO117" i="1"/>
  <c r="BO136" i="1"/>
  <c r="BO131" i="1"/>
  <c r="BO39" i="1"/>
  <c r="BO104" i="1"/>
  <c r="BO125" i="1"/>
  <c r="BO60" i="1"/>
  <c r="BO118" i="1"/>
  <c r="BO11" i="1"/>
  <c r="BO14" i="1"/>
  <c r="BO116" i="1"/>
  <c r="BO6" i="1"/>
  <c r="BO24" i="1"/>
  <c r="BO65" i="1"/>
  <c r="BO13" i="1"/>
  <c r="BO68" i="1"/>
  <c r="BO4" i="1"/>
  <c r="BO34" i="1"/>
  <c r="BO19" i="1"/>
  <c r="BO41" i="1"/>
  <c r="BO53" i="1"/>
  <c r="BO38" i="1"/>
  <c r="BO100" i="1"/>
  <c r="BO127" i="1"/>
  <c r="BO30" i="1"/>
  <c r="BO42" i="1"/>
  <c r="BO84" i="1"/>
  <c r="BO94" i="1"/>
  <c r="BO142" i="1"/>
  <c r="BO32" i="1"/>
  <c r="BO46" i="1"/>
  <c r="BO51" i="1"/>
  <c r="BO107" i="1"/>
  <c r="BS94" i="1"/>
  <c r="BO50" i="1"/>
  <c r="BO52" i="1"/>
  <c r="BN54" i="1"/>
  <c r="BO54" i="1" s="1"/>
  <c r="BO102" i="1"/>
  <c r="BO121" i="1"/>
  <c r="BO141" i="1"/>
  <c r="BO58" i="1"/>
  <c r="BO12" i="1"/>
  <c r="BT110" i="1"/>
  <c r="BO98" i="1"/>
  <c r="BO139" i="1"/>
  <c r="BO148" i="1"/>
  <c r="BS50" i="1"/>
  <c r="BO78" i="1"/>
  <c r="BS127" i="1"/>
  <c r="BO135" i="1"/>
  <c r="BO150" i="1"/>
  <c r="BO67" i="1"/>
  <c r="BO71" i="1"/>
  <c r="BO97" i="1"/>
  <c r="BS135" i="1"/>
  <c r="BO155" i="1"/>
  <c r="BO26" i="1"/>
  <c r="BS107" i="1"/>
  <c r="BO133" i="1"/>
  <c r="BO69" i="1"/>
  <c r="BS133" i="1"/>
  <c r="BS69" i="1"/>
  <c r="BO76" i="1"/>
  <c r="BO123" i="1"/>
  <c r="BU110" i="1"/>
  <c r="BO89" i="1"/>
  <c r="CI156" i="1"/>
  <c r="BO23" i="1"/>
  <c r="BO79" i="1"/>
  <c r="BS89" i="1"/>
  <c r="BO108" i="1"/>
  <c r="CJ156" i="1"/>
  <c r="BO130" i="1"/>
  <c r="BO144" i="1"/>
  <c r="BO146" i="1"/>
  <c r="CJ110" i="1"/>
  <c r="BO7" i="1"/>
  <c r="BS142" i="1"/>
  <c r="BO9" i="1"/>
  <c r="BO140" i="1"/>
  <c r="BO66" i="1"/>
  <c r="BO96" i="1"/>
  <c r="BO101" i="1"/>
  <c r="BO126" i="1"/>
  <c r="BO128" i="1"/>
  <c r="BO149" i="1"/>
  <c r="BO77" i="1"/>
  <c r="BO5" i="1"/>
  <c r="BO25" i="1"/>
  <c r="BO33" i="1"/>
  <c r="BO56" i="1"/>
  <c r="BO70" i="1"/>
  <c r="BO92" i="1"/>
  <c r="BO119" i="1"/>
  <c r="BO124" i="1"/>
  <c r="BO45" i="1"/>
  <c r="BO47" i="1"/>
  <c r="BO17" i="1"/>
  <c r="BO40" i="1"/>
  <c r="BO62" i="1"/>
  <c r="BO75" i="1"/>
  <c r="BO88" i="1"/>
  <c r="BO109" i="1"/>
  <c r="BO152" i="1"/>
  <c r="BS26" i="1"/>
  <c r="BS45" i="1"/>
  <c r="BO64" i="1"/>
  <c r="BO81" i="1"/>
  <c r="BO20" i="1"/>
  <c r="BQ22" i="1"/>
  <c r="BO48" i="1"/>
  <c r="BO31" i="1"/>
  <c r="BS66" i="1"/>
  <c r="BS81" i="1"/>
  <c r="BS96" i="1"/>
  <c r="BS134" i="1"/>
  <c r="BO134" i="1"/>
  <c r="BO83" i="1"/>
  <c r="BS47" i="1"/>
  <c r="BS150" i="1"/>
  <c r="BS5" i="1"/>
  <c r="BO55" i="1"/>
  <c r="BO57" i="1"/>
  <c r="BO73" i="1"/>
  <c r="BO86" i="1"/>
  <c r="BS7" i="1"/>
  <c r="CI110" i="1"/>
  <c r="BS20" i="1"/>
  <c r="BS52" i="1"/>
  <c r="BS63" i="1"/>
  <c r="BO21" i="1"/>
  <c r="BS102" i="1"/>
  <c r="BO59" i="1"/>
  <c r="BS103" i="1"/>
  <c r="BO103" i="1"/>
  <c r="BS105" i="1"/>
  <c r="BO105" i="1"/>
  <c r="BS33" i="1"/>
  <c r="BS82" i="1"/>
  <c r="BO82" i="1"/>
  <c r="BS123" i="1"/>
  <c r="BS59" i="1"/>
  <c r="BS144" i="1"/>
  <c r="BS76" i="1"/>
  <c r="BS78" i="1"/>
  <c r="BS140" i="1"/>
  <c r="BQ156" i="1"/>
  <c r="BO99" i="1"/>
  <c r="BO120" i="1"/>
  <c r="BO147" i="1"/>
  <c r="BS156" i="1" l="1"/>
  <c r="BS22" i="1"/>
  <c r="B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B4" authorId="0" shapeId="0" xr:uid="{467F9C70-89D4-46B8-B48C-888655E7A9C0}">
      <text>
        <r>
          <rPr>
            <sz val="11"/>
            <color theme="1"/>
            <rFont val="Aptos Narrow"/>
            <family val="2"/>
            <scheme val="minor"/>
          </rPr>
          <t>#10 deer but high Ranked
	-Daniel Eddington</t>
        </r>
      </text>
    </comment>
    <comment ref="CD8" authorId="0" shapeId="0" xr:uid="{4EA3D5ED-CB03-41CD-B3E0-F569DA50D7AA}">
      <text>
        <r>
          <rPr>
            <sz val="11"/>
            <color theme="1"/>
            <rFont val="Aptos Narrow"/>
            <family val="2"/>
            <scheme val="minor"/>
          </rPr>
          <t>NFWF</t>
        </r>
      </text>
    </comment>
    <comment ref="CA11" authorId="0" shapeId="0" xr:uid="{4D4BC4B8-C0A1-42A3-892E-935AEDBA3D32}">
      <text>
        <r>
          <rPr>
            <sz val="11"/>
            <color theme="1"/>
            <rFont val="Aptos Narrow"/>
            <family val="2"/>
            <scheme val="minor"/>
          </rPr>
          <t>Funded Contract</t>
        </r>
      </text>
    </comment>
    <comment ref="CD14" authorId="0" shapeId="0" xr:uid="{AC2D6E15-1267-4D77-89B5-00E5EAEED919}">
      <text>
        <r>
          <rPr>
            <sz val="11"/>
            <color theme="1"/>
            <rFont val="Aptos Narrow"/>
            <family val="2"/>
            <scheme val="minor"/>
          </rPr>
          <t>CUWCD</t>
        </r>
      </text>
    </comment>
    <comment ref="BR17" authorId="0" shapeId="0" xr:uid="{0505BC46-B8CE-436D-9B07-DC2AC72D1E56}">
      <text>
        <r>
          <rPr>
            <sz val="11"/>
            <color theme="1"/>
            <rFont val="Aptos Narrow"/>
            <family val="2"/>
            <scheme val="minor"/>
          </rPr>
          <t>At least one practice will need to be completed on the private this year, whether that is lop and pile or zeedyk structures.  Tyler mentioned maybe funding the burn portion of that project as well.- Jacob Hall</t>
        </r>
      </text>
    </comment>
    <comment ref="CA17" authorId="0" shapeId="0" xr:uid="{BD345FA5-0CD7-4CF7-9F75-D9E0DECBAFDF}">
      <text>
        <r>
          <rPr>
            <sz val="11"/>
            <color theme="1"/>
            <rFont val="Aptos Narrow"/>
            <family val="2"/>
            <scheme val="minor"/>
          </rPr>
          <t>Funded Contract</t>
        </r>
      </text>
    </comment>
    <comment ref="CA19" authorId="0" shapeId="0" xr:uid="{3ACBEF33-9255-488F-957A-63375018BAAC}">
      <text>
        <r>
          <rPr>
            <sz val="11"/>
            <color theme="1"/>
            <rFont val="Aptos Narrow"/>
            <family val="2"/>
            <scheme val="minor"/>
          </rPr>
          <t>RCPP funds awarded - Needs contract</t>
        </r>
      </text>
    </comment>
    <comment ref="CD19" authorId="0" shapeId="0" xr:uid="{29148B0B-2849-42D2-8567-F1DF1A464F51}">
      <text>
        <r>
          <rPr>
            <sz val="11"/>
            <color theme="1"/>
            <rFont val="Aptos Narrow"/>
            <family val="2"/>
            <scheme val="minor"/>
          </rPr>
          <t>NFWF &amp; DOD</t>
        </r>
      </text>
    </comment>
    <comment ref="CD20" authorId="0" shapeId="0" xr:uid="{AA29C4F6-E655-4D1D-974B-27F66682BB62}">
      <text>
        <r>
          <rPr>
            <sz val="11"/>
            <color theme="1"/>
            <rFont val="Aptos Narrow"/>
            <family val="2"/>
            <scheme val="minor"/>
          </rPr>
          <t>United States Army</t>
        </r>
      </text>
    </comment>
    <comment ref="BB21" authorId="0" shapeId="0" xr:uid="{FD03FADC-3A2F-4D72-BE65-3990ECF3398D}">
      <text>
        <r>
          <rPr>
            <sz val="11"/>
            <color theme="1"/>
            <rFont val="Aptos Narrow"/>
            <family val="2"/>
            <scheme val="minor"/>
          </rPr>
          <t>#2 deer but low WRI rank
	-Daniel Eddington</t>
        </r>
      </text>
    </comment>
    <comment ref="CD22" authorId="0" shapeId="0" xr:uid="{E6384695-2E17-41D8-A107-1C233F405048}">
      <text>
        <r>
          <rPr>
            <sz val="11"/>
            <color theme="1"/>
            <rFont val="Aptos Narrow"/>
            <family val="2"/>
            <scheme val="minor"/>
          </rPr>
          <t>Elektron Solar LLC $5,535.36
Horseshoe Solar LLC $5,535.36</t>
        </r>
      </text>
    </comment>
    <comment ref="CD23" authorId="0" shapeId="0" xr:uid="{1DC015EA-CF22-4D41-BAA1-B29975D4DC63}">
      <text>
        <r>
          <rPr>
            <sz val="11"/>
            <color theme="1"/>
            <rFont val="Aptos Narrow"/>
            <family val="2"/>
            <scheme val="minor"/>
          </rPr>
          <t>Gateway South Mitigation</t>
        </r>
      </text>
    </comment>
    <comment ref="CD25" authorId="0" shapeId="0" xr:uid="{8B4E895E-0793-4CDA-B06A-ED746EF3F882}">
      <text>
        <r>
          <rPr>
            <sz val="11"/>
            <color theme="1"/>
            <rFont val="Aptos Narrow"/>
            <family val="2"/>
            <scheme val="minor"/>
          </rPr>
          <t xml:space="preserve">BLM Foundation
</t>
        </r>
      </text>
    </comment>
    <comment ref="BB29" authorId="0" shapeId="0" xr:uid="{B2B73B7B-4123-4D9E-856E-6E925E99C2CA}">
      <text>
        <r>
          <rPr>
            <sz val="11"/>
            <color theme="1"/>
            <rFont val="Aptos Narrow"/>
            <family val="2"/>
            <scheme val="minor"/>
          </rPr>
          <t>#7 deer and only needs $35,000
	-Daniel Eddington
Fully funded by ECP and BLM now. No need to be on HC agenda. Project went through WRI
	-Daniel Eddington</t>
        </r>
      </text>
    </comment>
    <comment ref="BB33" authorId="0" shapeId="0" xr:uid="{99D45113-9F8A-447E-BE52-E3DF1CAE03C2}">
      <text>
        <r>
          <rPr>
            <sz val="11"/>
            <color theme="1"/>
            <rFont val="Aptos Narrow"/>
            <family val="2"/>
            <scheme val="minor"/>
          </rPr>
          <t>#6 deer, low High WRI 
Rank
	-Daniel Eddington</t>
        </r>
      </text>
    </comment>
    <comment ref="CD34" authorId="0" shapeId="0" xr:uid="{476FD3B3-22C5-47B0-ABF0-C23E703DC45F}">
      <text>
        <r>
          <rPr>
            <sz val="11"/>
            <color theme="1"/>
            <rFont val="Aptos Narrow"/>
            <family val="2"/>
            <scheme val="minor"/>
          </rPr>
          <t>Warm Creek.  T318</t>
        </r>
      </text>
    </comment>
    <comment ref="BB39" authorId="0" shapeId="0" xr:uid="{0D3F887E-2442-41D4-A3FD-608CDB183862}">
      <text>
        <r>
          <rPr>
            <sz val="11"/>
            <color theme="1"/>
            <rFont val="Aptos Narrow"/>
            <family val="2"/>
            <scheme val="minor"/>
          </rPr>
          <t>Fully Funded and WRI reviewed. - Remove from agenda
	-Daniel Eddington</t>
        </r>
      </text>
    </comment>
    <comment ref="BW39" authorId="0" shapeId="0" xr:uid="{F6AEDD72-C1D2-4913-9402-17B788048367}">
      <text>
        <r>
          <rPr>
            <sz val="11"/>
            <color theme="1"/>
            <rFont val="Aptos Narrow"/>
            <family val="2"/>
            <scheme val="minor"/>
          </rPr>
          <t>Added early due to error on request amount at ECP</t>
        </r>
      </text>
    </comment>
    <comment ref="BB43" authorId="0" shapeId="0" xr:uid="{36D98739-BD67-4D7C-B258-F2D8AED250CB}">
      <text>
        <r>
          <rPr>
            <sz val="11"/>
            <color theme="1"/>
            <rFont val="Aptos Narrow"/>
            <family val="2"/>
            <scheme val="minor"/>
          </rPr>
          <t>#7 deer, Low WRI
	-Daniel Eddington</t>
        </r>
      </text>
    </comment>
    <comment ref="CD44" authorId="0" shapeId="0" xr:uid="{741095B6-3336-4DB3-9213-247E125ADC16}">
      <text>
        <r>
          <rPr>
            <sz val="11"/>
            <color theme="1"/>
            <rFont val="Aptos Narrow"/>
            <family val="2"/>
            <scheme val="minor"/>
          </rPr>
          <t>Air Force Agreement</t>
        </r>
      </text>
    </comment>
    <comment ref="CD51" authorId="0" shapeId="0" xr:uid="{9B50A1D4-6600-4E6A-A3E0-33CDC556DA81}">
      <text>
        <r>
          <rPr>
            <sz val="11"/>
            <color theme="1"/>
            <rFont val="Aptos Narrow"/>
            <family val="2"/>
            <scheme val="minor"/>
          </rPr>
          <t xml:space="preserve">BLM foundation </t>
        </r>
      </text>
    </comment>
    <comment ref="BB54" authorId="0" shapeId="0" xr:uid="{DA2675AC-27C7-4862-AD65-C1AD645E2DC7}">
      <text>
        <r>
          <rPr>
            <sz val="11"/>
            <color theme="1"/>
            <rFont val="Aptos Narrow"/>
            <family val="2"/>
            <scheme val="minor"/>
          </rPr>
          <t>#1 deer project, but med WRI rank
	-Daniel Eddington
Fully funded by ECP and reviewed by WRI. Remove from Agenda
	-Daniel Eddington</t>
        </r>
      </text>
    </comment>
    <comment ref="CB58" authorId="0" shapeId="0" xr:uid="{2D496496-F1DE-4C0E-8D9F-B786E547475D}">
      <text>
        <r>
          <rPr>
            <sz val="11"/>
            <color theme="1"/>
            <rFont val="Aptos Narrow"/>
            <family val="2"/>
            <scheme val="minor"/>
          </rPr>
          <t>Sage BIL private lands</t>
        </r>
      </text>
    </comment>
    <comment ref="BB60" authorId="0" shapeId="0" xr:uid="{7D3C9598-D770-4F6A-B764-3940DB35FE5B}">
      <text>
        <r>
          <rPr>
            <sz val="11"/>
            <color theme="1"/>
            <rFont val="Aptos Narrow"/>
            <family val="2"/>
            <scheme val="minor"/>
          </rPr>
          <t>$4 deer but med WRI rank
	-Daniel Eddington</t>
        </r>
      </text>
    </comment>
    <comment ref="BB62" authorId="0" shapeId="0" xr:uid="{F32777BA-2822-45D7-AB90-E062FB3E0576}">
      <text>
        <r>
          <rPr>
            <sz val="11"/>
            <color theme="1"/>
            <rFont val="Aptos Narrow"/>
            <family val="2"/>
            <scheme val="minor"/>
          </rPr>
          <t>#11 elk but high WRI ranked
	-Daniel Eddington</t>
        </r>
      </text>
    </comment>
    <comment ref="CB62" authorId="0" shapeId="0" xr:uid="{2830F074-E676-4B11-AE20-3C79C4575095}">
      <text>
        <r>
          <rPr>
            <sz val="11"/>
            <color theme="1"/>
            <rFont val="Aptos Narrow"/>
            <family val="2"/>
            <scheme val="minor"/>
          </rPr>
          <t>USFWS sage BIL private land</t>
        </r>
      </text>
    </comment>
    <comment ref="CA64" authorId="0" shapeId="0" xr:uid="{598F1F56-FC96-4C30-A6A3-BDFA5DF47673}">
      <text>
        <r>
          <rPr>
            <sz val="11"/>
            <color theme="1"/>
            <rFont val="Aptos Narrow"/>
            <family val="2"/>
            <scheme val="minor"/>
          </rPr>
          <t>Parowan Valley SFP</t>
        </r>
      </text>
    </comment>
    <comment ref="CD64" authorId="0" shapeId="0" xr:uid="{69369780-7AA9-4AEE-9775-0892B8D222FE}">
      <text>
        <r>
          <rPr>
            <sz val="11"/>
            <color theme="1"/>
            <rFont val="Aptos Narrow"/>
            <family val="2"/>
            <scheme val="minor"/>
          </rPr>
          <t>FFSL $10,000.00
Iron Count $20,000.00</t>
        </r>
      </text>
    </comment>
    <comment ref="CD65" authorId="0" shapeId="0" xr:uid="{1E5037E3-6801-4103-B99F-880B949C4D5B}">
      <text>
        <r>
          <rPr>
            <sz val="11"/>
            <color theme="1"/>
            <rFont val="Aptos Narrow"/>
            <family val="2"/>
            <scheme val="minor"/>
          </rPr>
          <t>BLM Foundation</t>
        </r>
      </text>
    </comment>
    <comment ref="CA69" authorId="0" shapeId="0" xr:uid="{1D42462B-5EA2-4561-B5B2-0C2AB3313E9E}">
      <text>
        <r>
          <rPr>
            <sz val="11"/>
            <color theme="1"/>
            <rFont val="Aptos Narrow"/>
            <family val="2"/>
            <scheme val="minor"/>
          </rPr>
          <t>NRCS (SGI)</t>
        </r>
      </text>
    </comment>
    <comment ref="BB70" authorId="0" shapeId="0" xr:uid="{3A77F79B-FF9F-43CC-929E-5328E855CF7D}">
      <text>
        <r>
          <rPr>
            <sz val="11"/>
            <color theme="1"/>
            <rFont val="Aptos Narrow"/>
            <family val="2"/>
            <scheme val="minor"/>
          </rPr>
          <t>#3 deer but Med WRI
	-Daniel Eddington</t>
        </r>
      </text>
    </comment>
    <comment ref="BB72" authorId="0" shapeId="0" xr:uid="{B2B5E9F8-9AD2-4077-9A2D-84737CEFD8A5}">
      <text>
        <r>
          <rPr>
            <sz val="11"/>
            <color theme="1"/>
            <rFont val="Aptos Narrow"/>
            <family val="2"/>
            <scheme val="minor"/>
          </rPr>
          <t>#8 deer but low WRI rank
	-Daniel Eddington
Fully funded by ECP and reviewed by WRI. Remove from agenda
	-Daniel Eddington</t>
        </r>
      </text>
    </comment>
    <comment ref="BB73" authorId="0" shapeId="0" xr:uid="{F332DC11-5C60-4217-B852-A4F0A6DCABFD}">
      <text>
        <r>
          <rPr>
            <sz val="11"/>
            <color theme="1"/>
            <rFont val="Aptos Narrow"/>
            <family val="2"/>
            <scheme val="minor"/>
          </rPr>
          <t>WMA?
	-Daniel Eddington</t>
        </r>
      </text>
    </comment>
    <comment ref="BB84" authorId="0" shapeId="0" xr:uid="{3AF9F9E9-583F-4ED7-BC2D-1AD51ED9EEFF}">
      <text>
        <r>
          <rPr>
            <sz val="11"/>
            <color theme="1"/>
            <rFont val="Aptos Narrow"/>
            <family val="2"/>
            <scheme val="minor"/>
          </rPr>
          <t>#4 elk, high WRI rank
	-Daniel Eddington</t>
        </r>
      </text>
    </comment>
    <comment ref="CA85" authorId="0" shapeId="0" xr:uid="{2EB42752-F256-4585-901B-ECBE08F38C4A}">
      <text>
        <r>
          <rPr>
            <sz val="11"/>
            <color theme="1"/>
            <rFont val="Aptos Narrow"/>
            <family val="2"/>
            <scheme val="minor"/>
          </rPr>
          <t>1st producer funded - 120,164
2nd producer funded - 166,758</t>
        </r>
      </text>
    </comment>
    <comment ref="BB87" authorId="0" shapeId="0" xr:uid="{2C4A1B3B-D9FE-4D3F-BC43-CA17B6C49EC4}">
      <text>
        <r>
          <rPr>
            <sz val="11"/>
            <color theme="1"/>
            <rFont val="Aptos Narrow"/>
            <family val="2"/>
            <scheme val="minor"/>
          </rPr>
          <t>WMA?
	-Daniel Eddington</t>
        </r>
      </text>
    </comment>
    <comment ref="CA88" authorId="0" shapeId="0" xr:uid="{16443492-1DA9-4312-95C7-9E6BC80EBAF5}">
      <text>
        <r>
          <rPr>
            <sz val="11"/>
            <color theme="1"/>
            <rFont val="Aptos Narrow"/>
            <family val="2"/>
            <scheme val="minor"/>
          </rPr>
          <t>funded contract</t>
        </r>
      </text>
    </comment>
    <comment ref="BB89" authorId="0" shapeId="0" xr:uid="{B19EEBD4-F27B-4653-9735-05F89E2367A1}">
      <text>
        <r>
          <rPr>
            <sz val="11"/>
            <color theme="1"/>
            <rFont val="Aptos Narrow"/>
            <family val="2"/>
            <scheme val="minor"/>
          </rPr>
          <t>#9 deer, #5 Elk, but Med WRI
	-Daniel Eddington</t>
        </r>
      </text>
    </comment>
    <comment ref="CA89" authorId="0" shapeId="0" xr:uid="{7723A45A-DEFF-4012-A108-347F2B116205}">
      <text>
        <r>
          <rPr>
            <sz val="11"/>
            <color theme="1"/>
            <rFont val="Aptos Narrow"/>
            <family val="2"/>
            <scheme val="minor"/>
          </rPr>
          <t>2 producers pending
1 producer funded - $447,366</t>
        </r>
      </text>
    </comment>
    <comment ref="CD89" authorId="0" shapeId="0" xr:uid="{5A61DBB3-5BB9-4A0E-AD4B-CE7BB17FBAC6}">
      <text>
        <r>
          <rPr>
            <sz val="11"/>
            <color theme="1"/>
            <rFont val="Aptos Narrow"/>
            <family val="2"/>
            <scheme val="minor"/>
          </rPr>
          <t>GIP Pending</t>
        </r>
      </text>
    </comment>
    <comment ref="BB90" authorId="0" shapeId="0" xr:uid="{E255B218-B5E5-4405-B8F6-3F257042ACEE}">
      <text>
        <r>
          <rPr>
            <sz val="11"/>
            <color theme="1"/>
            <rFont val="Aptos Narrow"/>
            <family val="2"/>
            <scheme val="minor"/>
          </rPr>
          <t>#6 deer but Med WRI
	-Daniel Eddington</t>
        </r>
      </text>
    </comment>
    <comment ref="CD91" authorId="0" shapeId="0" xr:uid="{1A07B243-D152-4AFF-B3D6-2DA0B5895E51}">
      <text>
        <r>
          <rPr>
            <sz val="11"/>
            <color theme="1"/>
            <rFont val="Aptos Narrow"/>
            <family val="2"/>
            <scheme val="minor"/>
          </rPr>
          <t xml:space="preserve">GIP Funded
</t>
        </r>
      </text>
    </comment>
    <comment ref="CD92" authorId="0" shapeId="0" xr:uid="{33E0F61F-EB78-4EC0-B2AB-DB3849E14B9A}">
      <text>
        <r>
          <rPr>
            <sz val="11"/>
            <color theme="1"/>
            <rFont val="Aptos Narrow"/>
            <family val="2"/>
            <scheme val="minor"/>
          </rPr>
          <t>Washington County</t>
        </r>
      </text>
    </comment>
    <comment ref="CA93" authorId="0" shapeId="0" xr:uid="{1CDDB9FF-9EF6-4EA3-99F3-0FDE620F8775}">
      <text>
        <r>
          <rPr>
            <sz val="11"/>
            <color theme="1"/>
            <rFont val="Aptos Narrow"/>
            <family val="2"/>
            <scheme val="minor"/>
          </rPr>
          <t>funding awarded</t>
        </r>
      </text>
    </comment>
    <comment ref="CD93" authorId="0" shapeId="0" xr:uid="{B1049B09-94D7-4DAD-971D-346491A8BB31}">
      <text>
        <r>
          <rPr>
            <sz val="11"/>
            <color theme="1"/>
            <rFont val="Aptos Narrow"/>
            <family val="2"/>
            <scheme val="minor"/>
          </rPr>
          <t>GIP Funded</t>
        </r>
      </text>
    </comment>
    <comment ref="BB94" authorId="0" shapeId="0" xr:uid="{1489DC26-2A80-4F2F-9498-1948D9E21237}">
      <text>
        <r>
          <rPr>
            <sz val="11"/>
            <color theme="1"/>
            <rFont val="Aptos Narrow"/>
            <family val="2"/>
            <scheme val="minor"/>
          </rPr>
          <t>#7 Mule Deer, but med WRI rank
	-Daniel Eddington</t>
        </r>
      </text>
    </comment>
    <comment ref="CA95" authorId="0" shapeId="0" xr:uid="{57AC2799-2686-423B-86B3-DCD650544717}">
      <text>
        <r>
          <rPr>
            <sz val="11"/>
            <color theme="1"/>
            <rFont val="Aptos Narrow"/>
            <family val="2"/>
            <scheme val="minor"/>
          </rPr>
          <t>Producer 1 $343,020.00 Funded
Producer 2 $108,900.00 Pending
87,420 for FY26
Remaining Funds for FY27</t>
        </r>
      </text>
    </comment>
    <comment ref="BS96" authorId="0" shapeId="0" xr:uid="{3A3C83EF-F1AE-4C9D-9704-C3F6F11EAAE2}">
      <text>
        <r>
          <rPr>
            <sz val="11"/>
            <color theme="1"/>
            <rFont val="Aptos Narrow"/>
            <family val="2"/>
            <scheme val="minor"/>
          </rPr>
          <t>Need $35k for TLA portion of CRI</t>
        </r>
      </text>
    </comment>
    <comment ref="CD97" authorId="0" shapeId="0" xr:uid="{D45B72B3-B5BF-443D-8C2A-F6E1033DFCFB}">
      <text>
        <r>
          <rPr>
            <sz val="11"/>
            <color theme="1"/>
            <rFont val="Aptos Narrow"/>
            <family val="2"/>
            <scheme val="minor"/>
          </rPr>
          <t>GIP Funded</t>
        </r>
      </text>
    </comment>
    <comment ref="CD98" authorId="0" shapeId="0" xr:uid="{74FD11FF-C17F-437F-BB7B-CD1E2B286EB6}">
      <text>
        <r>
          <rPr>
            <sz val="11"/>
            <color theme="1"/>
            <rFont val="Aptos Narrow"/>
            <family val="2"/>
            <scheme val="minor"/>
          </rPr>
          <t>Great Basin National Heritage Area- Pending</t>
        </r>
      </text>
    </comment>
    <comment ref="CD107" authorId="0" shapeId="0" xr:uid="{52C6C075-D322-4BDE-89D1-E0825973395C}">
      <text>
        <r>
          <rPr>
            <sz val="11"/>
            <color theme="1"/>
            <rFont val="Aptos Narrow"/>
            <family val="2"/>
            <scheme val="minor"/>
          </rPr>
          <t>Dallas Safari Club - Chapter funds</t>
        </r>
      </text>
    </comment>
    <comment ref="BB119" authorId="0" shapeId="0" xr:uid="{750B797C-588F-494F-AD6A-F5E43FF5E7B0}">
      <text>
        <r>
          <rPr>
            <sz val="11"/>
            <color theme="1"/>
            <rFont val="Aptos Narrow"/>
            <family val="2"/>
            <scheme val="minor"/>
          </rPr>
          <t>#11 deer but high WRI rank
	-Daniel Eddington</t>
        </r>
      </text>
    </comment>
    <comment ref="BB138" authorId="0" shapeId="0" xr:uid="{EFF56E5E-FF2E-4B62-BAFD-0240AEE7D58B}">
      <text>
        <r>
          <rPr>
            <sz val="11"/>
            <color theme="1"/>
            <rFont val="Aptos Narrow"/>
            <family val="2"/>
            <scheme val="minor"/>
          </rPr>
          <t>#3 deer, but med WRI rank
	-Daniel Eddington</t>
        </r>
      </text>
    </comment>
    <comment ref="CD139" authorId="0" shapeId="0" xr:uid="{A62A1830-56E8-4F63-9566-56C5B7F59801}">
      <text>
        <r>
          <rPr>
            <sz val="11"/>
            <color theme="1"/>
            <rFont val="Aptos Narrow"/>
            <family val="2"/>
            <scheme val="minor"/>
          </rPr>
          <t>NFWF $190,000.00 Pending
FFSL $10,000.00 Pending</t>
        </r>
      </text>
    </comment>
    <comment ref="CD140" authorId="0" shapeId="0" xr:uid="{5EC4E180-E122-4513-A8C1-4FAB0BE0DB37}">
      <text>
        <r>
          <rPr>
            <sz val="11"/>
            <color theme="1"/>
            <rFont val="Aptos Narrow"/>
            <family val="2"/>
            <scheme val="minor"/>
          </rPr>
          <t>Private $76,969.50 if agreement comes through.</t>
        </r>
      </text>
    </comment>
    <comment ref="CD141" authorId="0" shapeId="0" xr:uid="{0D268DA7-F989-47B2-982E-C6DB8ACF0306}">
      <text>
        <r>
          <rPr>
            <sz val="11"/>
            <color theme="1"/>
            <rFont val="Aptos Narrow"/>
            <family val="2"/>
            <scheme val="minor"/>
          </rPr>
          <t>NFWF $455,600.00
FFSL $200,000.00</t>
        </r>
      </text>
    </comment>
    <comment ref="CD142" authorId="0" shapeId="0" xr:uid="{37B3EF6D-858C-4706-9B47-0B6A2B7A125A}">
      <text>
        <r>
          <rPr>
            <sz val="11"/>
            <color theme="1"/>
            <rFont val="Aptos Narrow"/>
            <family val="2"/>
            <scheme val="minor"/>
          </rPr>
          <t>FFSL - 15k</t>
        </r>
      </text>
    </comment>
    <comment ref="CD143" authorId="0" shapeId="0" xr:uid="{3D625764-05F6-4356-8048-F94ABE5C1D48}">
      <text>
        <r>
          <rPr>
            <sz val="11"/>
            <color theme="1"/>
            <rFont val="Aptos Narrow"/>
            <family val="2"/>
            <scheme val="minor"/>
          </rPr>
          <t>TNC - $25k</t>
        </r>
      </text>
    </comment>
    <comment ref="A148" authorId="0" shapeId="0" xr:uid="{F476F241-84C0-407B-9A22-1F5619911D7E}">
      <text>
        <r>
          <rPr>
            <sz val="11"/>
            <color theme="1"/>
            <rFont val="Aptos Narrow"/>
            <family val="2"/>
            <scheme val="minor"/>
          </rPr>
          <t>Probably postpone until 2027
	-Alison Whittaker</t>
        </r>
      </text>
    </comment>
  </commentList>
</comments>
</file>

<file path=xl/sharedStrings.xml><?xml version="1.0" encoding="utf-8"?>
<sst xmlns="http://schemas.openxmlformats.org/spreadsheetml/2006/main" count="1719" uniqueCount="815">
  <si>
    <t>ProjectId</t>
  </si>
  <si>
    <t>Title</t>
  </si>
  <si>
    <t>Region</t>
  </si>
  <si>
    <t>Project Manager</t>
  </si>
  <si>
    <t>Lead Agency</t>
  </si>
  <si>
    <t>FiscalYearImplemented</t>
  </si>
  <si>
    <t>Short Description</t>
  </si>
  <si>
    <t>Project Location</t>
  </si>
  <si>
    <t>PR Elig</t>
  </si>
  <si>
    <t>Fed Nex.</t>
  </si>
  <si>
    <t>Acres</t>
  </si>
  <si>
    <t>County</t>
  </si>
  <si>
    <t>GSG</t>
  </si>
  <si>
    <t>SGMA</t>
  </si>
  <si>
    <t>SGMA Acres</t>
  </si>
  <si>
    <t>SITLA SGMA Acres</t>
  </si>
  <si>
    <t>ARRWA Acres</t>
  </si>
  <si>
    <t>ARRWA</t>
  </si>
  <si>
    <t>GSL Sentinal Landscapes</t>
  </si>
  <si>
    <t>Foundation for America's Public Lands</t>
  </si>
  <si>
    <t>Estimated BLM portion of Funding Request</t>
  </si>
  <si>
    <t>LTPBR ?</t>
  </si>
  <si>
    <t>BLM</t>
  </si>
  <si>
    <t>DOD</t>
  </si>
  <si>
    <t>FFSL</t>
  </si>
  <si>
    <t>NPS</t>
  </si>
  <si>
    <t>Private</t>
  </si>
  <si>
    <t>SITLA</t>
  </si>
  <si>
    <t>Tribal</t>
  </si>
  <si>
    <t>UDOT</t>
  </si>
  <si>
    <t>UDWR</t>
  </si>
  <si>
    <t>USFS</t>
  </si>
  <si>
    <t>USFWS</t>
  </si>
  <si>
    <t>USP</t>
  </si>
  <si>
    <t>ECP</t>
  </si>
  <si>
    <t>Deer</t>
  </si>
  <si>
    <t>Elk</t>
  </si>
  <si>
    <t>Turkey</t>
  </si>
  <si>
    <t>Proghorn</t>
  </si>
  <si>
    <t>Moose</t>
  </si>
  <si>
    <t>Bison</t>
  </si>
  <si>
    <t>BHS</t>
  </si>
  <si>
    <t>ECP Meeting</t>
  </si>
  <si>
    <t>WRI</t>
  </si>
  <si>
    <t>Habitat Council</t>
  </si>
  <si>
    <t>Blue Ribbon FAC</t>
  </si>
  <si>
    <t>SPA</t>
  </si>
  <si>
    <t>Expo Permit</t>
  </si>
  <si>
    <t>External CP</t>
  </si>
  <si>
    <t>Jan HC</t>
  </si>
  <si>
    <t>Feb HC</t>
  </si>
  <si>
    <t>MAR HC</t>
  </si>
  <si>
    <t>Mar BR/HC</t>
  </si>
  <si>
    <t>April HC</t>
  </si>
  <si>
    <t>Final HC MTG</t>
  </si>
  <si>
    <t>WRI Rank</t>
  </si>
  <si>
    <t>WRI Score</t>
  </si>
  <si>
    <t>Statewide Rank</t>
  </si>
  <si>
    <t>CE/Other</t>
  </si>
  <si>
    <t>Pass Through</t>
  </si>
  <si>
    <t>Seed</t>
  </si>
  <si>
    <t>PS</t>
  </si>
  <si>
    <t>5089 PS</t>
  </si>
  <si>
    <t>5089 CE</t>
  </si>
  <si>
    <t>Total Budget</t>
  </si>
  <si>
    <t>Check</t>
  </si>
  <si>
    <t>Fast Track to FY2025</t>
  </si>
  <si>
    <t>Through WRI FY26</t>
  </si>
  <si>
    <t>WRI Requested FY26</t>
  </si>
  <si>
    <t>Unfunded Amount</t>
  </si>
  <si>
    <t>FY2027 Approved WRI Funding</t>
  </si>
  <si>
    <t>FY2028 Approved WRI Funding</t>
  </si>
  <si>
    <t>Partial Funding Admin Notes</t>
  </si>
  <si>
    <t>DNR WRI</t>
  </si>
  <si>
    <t>All DWR Funding</t>
  </si>
  <si>
    <t>NRCS</t>
  </si>
  <si>
    <t>Conservation Permit/Sportsman Groups</t>
  </si>
  <si>
    <t>Other $$ Through WRI</t>
  </si>
  <si>
    <t>FY27 Other Sources</t>
  </si>
  <si>
    <t>FY28 Other Sources</t>
  </si>
  <si>
    <t>WRI Requested FY27</t>
  </si>
  <si>
    <t>WRI Requested FY28</t>
  </si>
  <si>
    <t>Other $$ Through Partner</t>
  </si>
  <si>
    <t>In-Kind</t>
  </si>
  <si>
    <t>Total FY2026 Requested Budget</t>
  </si>
  <si>
    <t>Wasatch Front Watershed Restoration Project FY 26</t>
  </si>
  <si>
    <t>Central</t>
  </si>
  <si>
    <t>Peter Noble</t>
  </si>
  <si>
    <t>U.S. Forest Service</t>
  </si>
  <si>
    <t>Lower the catastrophic fire potential within the Wasatch Front while increasing water quality and water quantity, improving fish and wildlife habitat, and protecting infrastructure.
Lop/scatter treatments will remove conifer encroachment from aspen stands. Cut/pile/burn treatments will reduce surface and ladder fuels in mixed conifer stands. Riparian restoration will connect riparian habitats and reduce stream channel incision. Invasive species control will reduce the spread of myrtle spurge.</t>
  </si>
  <si>
    <t xml:space="preserve">Mechanical treatments and riparian restoration will occur primarily within Big Cottonwood Canyon (BCC), Salt Lake County, Utah. Prescribed burning of piles will occur in Millcreek Canyon, Salt Lake County, Utah.  Myrtle spurge control will occur along the foothills of the Wasatch Mountains in Salt Lake County, Utah. </t>
  </si>
  <si>
    <t>Y</t>
  </si>
  <si>
    <t>79% USFS</t>
  </si>
  <si>
    <t>SALT LAKE</t>
  </si>
  <si>
    <t>Yes</t>
  </si>
  <si>
    <t>DEM</t>
  </si>
  <si>
    <t>High</t>
  </si>
  <si>
    <t>Utah Lake Shoreline Restoration (FY2026)</t>
  </si>
  <si>
    <t>Addy Valdez</t>
  </si>
  <si>
    <t>Utah Lake Authority</t>
  </si>
  <si>
    <t>This project aims to enhance the ecological health of Utah Lake through targeted, upscaled revegetation efforts and increased management of invasive species. Revegetation will continue through seed-dispersal, planting of 40,000 individual plugs, and installation of 15 sod-mats. Invasive species management will continue with treatment of approximately 1,500 acres of phragmites and 50 acres of Russian olive and tamarisk.</t>
  </si>
  <si>
    <t>To be most effective in controlling Phragmites and other invasive vegetation around the shoreline of Utah Lake, the entire shoreline is included in the treatment area. Shorelines that have been treated successfully for longer than a continuous three-year period will be prioritized for revegetation. These sections of shoreline include, but are not limited to, Saratoga Springs Bay, the northern shore, Vineyard City shoreline, Powell Slough, and select areas of the Utah Lake State Park.</t>
  </si>
  <si>
    <t>UTAH</t>
  </si>
  <si>
    <t>Central Region Riparian Restoration FY26</t>
  </si>
  <si>
    <t>Josee Seamons</t>
  </si>
  <si>
    <t>Utah Division of Wildlife Resources</t>
  </si>
  <si>
    <t>Research shows beavers are effective at improving and maintaining fish and wildlife habitat as well as overall watershed health. This project will restore stream function in at least three watersheds through beaver restoration techniques where beavers are sparse or absent and conflicts can be mitigated. Install BDAs and conflict mitigation structures, reintroduce beavers, and plant riparian seedlings.</t>
  </si>
  <si>
    <t>Indian Creek of Upper Soldier Creek Watershed 30 miles east of Spanish Fork on the National Forest.
Pinchot Ponds and other old beaver ponds in 12 Mile Canyon 10 miles east of Mayfield on the National Forest.
Tar Pit Pond/Upper Willow Creek in Ephraim Canyon 10 miles east of Ephraim on the National Forest.
6 Mile Creek, 7 miles east of Sterling on the National Forest.
Other watersheds within the Central Region that would benefit from beaver restoration where appropriate.</t>
  </si>
  <si>
    <t>BDA's</t>
  </si>
  <si>
    <t>SANPETE/UTAH</t>
  </si>
  <si>
    <t>Med</t>
  </si>
  <si>
    <t>Big Hollow Bullhog 2025</t>
  </si>
  <si>
    <t>Brad Jessop</t>
  </si>
  <si>
    <t>Bureau of Land Management</t>
  </si>
  <si>
    <t xml:space="preserve">Improve mule deer habitat by removing excess juniper in sagebrush and bitterbrush stands. </t>
  </si>
  <si>
    <t>East slope of the Stansbury mountains near Johnson Pass.  Approximately 3 miles west of Clover, Utah.</t>
  </si>
  <si>
    <t>84% BLM</t>
  </si>
  <si>
    <t>TOOELE</t>
  </si>
  <si>
    <t>Sheeprock Mountains</t>
  </si>
  <si>
    <t>Bullhog, seed, L&amp;S</t>
  </si>
  <si>
    <t>D</t>
  </si>
  <si>
    <t>Eagle Mountain Mule Deer Migration Corridor Preservation FY26</t>
  </si>
  <si>
    <t>Using data collected by the UDWR, BLM, Eagle Mountain City, and other partners a mule deer (Odocoileus hemionus) migration corridor was identified running through the middle of an undeveloped area within the City of Eagle Mountain. The objectives of this phase of effort are to install fencing along roads, improve watershed health, and improve habitat for migrating deer and other wildlife.</t>
  </si>
  <si>
    <t>The City of Eagle Mountain is located in the western portion of Utah County surrounded by the Oquirhh Mountains to the west, Traverse Mountains and Camp Williams Military Installation to the north, and the Lake Mountains to the southeast. This project stretches for approximately one mile between the Lake Mountains and Camp Williams through the northeastern portion of the city. The land use within the area is a mix of urban development, paved and dirt roads, and fallow agricultural fields.</t>
  </si>
  <si>
    <t>Fence</t>
  </si>
  <si>
    <t>WRI-NR</t>
  </si>
  <si>
    <t>NA</t>
  </si>
  <si>
    <t>DET</t>
  </si>
  <si>
    <t>CRO USFS/DWR Partner Habitat Biologist FY26</t>
  </si>
  <si>
    <t>Robert Edgel</t>
  </si>
  <si>
    <t>Funding for USFS/DWR Wildlife Biologist working in the Central Region.  This is a cooperative position between the Forest Service and the Division helping with the increased workloads of WRI project monitoring and CRO Habitat needs.</t>
  </si>
  <si>
    <t xml:space="preserve">This Biologist is housed in the Central Region office.  Work for this position will be within the Central Region. </t>
  </si>
  <si>
    <t>Cherry Ck. Rd. Fire (WDD ES &amp; BAR)</t>
  </si>
  <si>
    <t>David Freques</t>
  </si>
  <si>
    <t>bureau of Land Management</t>
  </si>
  <si>
    <t>JUAB</t>
  </si>
  <si>
    <t>JUAB/SANPETE</t>
  </si>
  <si>
    <t>DE</t>
  </si>
  <si>
    <t>100% USFS</t>
  </si>
  <si>
    <t>Sanpitch Mountains Collaborative Deuce + 1 (Phase 3)</t>
  </si>
  <si>
    <t>Clint Wirick</t>
  </si>
  <si>
    <t>USFWS (US Fish and Wildlife Service)</t>
  </si>
  <si>
    <t>Collaborative project between BLM, FFSL, UDWR, USFWS, NRCS, Sportsmen Groups, and private landowners to implement a diversity of land management practices to promote and protect sagebrush steppe, mountain brush, riparian, and forest ecosystems in the Sanpitch mountains.</t>
  </si>
  <si>
    <t>10-15 miles north of Gunnison in the Sanpitch Mountain Range.  East(ish) of Fayette and west(ish) of Manti.</t>
  </si>
  <si>
    <t>SANPETE</t>
  </si>
  <si>
    <t xml:space="preserve">Need 140k more for BLM. May need to phaseRx.   Is there FFSL funds that could be applied to Rx.  </t>
  </si>
  <si>
    <t>North Sheeprocks Watershed Restoration FY 26</t>
  </si>
  <si>
    <t>Drew Eline</t>
  </si>
  <si>
    <t>This project is a continued collaboration by multiple partners to improve the North Sheeprocks watershed. In this next year/phase, we plan to continue lop and scatter of juniper in the lowlands in old mastication areas, plant sagebrush shrubs and seed native forbs and grasses near the Benmore sage-grouse lek, and build and repair beaver-dam analogs in Lee Creek and Little Valley Creek.</t>
  </si>
  <si>
    <t>This project is located in the USFS Vernon Management Area, with lop and scatter (L&amp;S) occurring on the Vernon allotment and shrub plantings on the Benmore allotment. On SITLA and private land, beaver-dam analogs will be placed and repaired in Lee Creek and Little Valley Creek. Within the Sheeprock mountains, the L&amp;S, shrub plantings, and Little Valley Creek BDAs are on the eastern side while Lee Creek BDAs are located on the western side.</t>
  </si>
  <si>
    <t>96% USFS</t>
  </si>
  <si>
    <t>BDAs</t>
  </si>
  <si>
    <t>DETP</t>
  </si>
  <si>
    <t>All funded except L&amp;S</t>
  </si>
  <si>
    <t>Strawberry Ridge Watershed Restoration FY26 (3 year project)</t>
  </si>
  <si>
    <t>Anthony Gray</t>
  </si>
  <si>
    <t>The USFS is proposing treatments to improve wildlife habitat &amp; improve forest health (seral aspen/aspen-conifer/conifer stands) in the Strawberry Ridge area. We will target 605 acres of lop/scatter &amp; 1,014 acre/pile treatments within those stands in Hobble Cr., Point of Pines, and Jones Hollow over the next 3 years. Install/replace 2,000' exclosure fence around Mud Creek.  Install 700 feet of new exclosure fence around Bryant's Fork Designated hibernaculum &amp; a range water system in Steeper Cr.</t>
  </si>
  <si>
    <t>Located 20 miles southeast of Heber City, UT, near Strawberry Reservoir. The vegetation treatments are located in Hobble Creek, Point of Pines, and Jones Hollow. The Western (Boreal) toad fence enclosures are located in Bryant's Fork and Mud Creek.  The range water improvements are near Streeper Creek/Indian Creek.</t>
  </si>
  <si>
    <t>WASATCH/UTAH</t>
  </si>
  <si>
    <t>Partially funded for fuels and forestry work. Phase as needed</t>
  </si>
  <si>
    <t>Lower Provo River Watershed Restoration Project FY26</t>
  </si>
  <si>
    <t>Taylor Deppen</t>
  </si>
  <si>
    <t>Utah Division of Forestry, Fire &amp; State Lands</t>
  </si>
  <si>
    <t>The Lower Provo River Watershed Project aims to strengthen the resiliency and health of 3 HUC-10 watersheds by building on previously-funded WRI projects, including the Cascade Springs Weed Inventory and the Springdell Vegetation Treatment. This project will focus on invasive weed treatment, reducing fuels to minimize the likelihood of catastrophic wildfire in the area, and riparian revegetation to improve water quality and wildlife habitat.</t>
  </si>
  <si>
    <t>This project centers primarily around Sundance Canyon and extends South into Provo Canyon proper as well as east into the town of Wallsburg.  Work will occur on both sides of SR-92 up through Aspen Grove as well as on the east side of Wallsburg Ridge, from the center of the range down to the valley floor. Additionally, the project includes Myrtle Spurge treatment in Provo Canyon and along the foothills from Lindon south to Springville.</t>
  </si>
  <si>
    <t>UTAH/WASATCH</t>
  </si>
  <si>
    <t>DETMBHS</t>
  </si>
  <si>
    <t>Partiall funded for work on lower benches.  Areas benefitting BHS</t>
  </si>
  <si>
    <t>Twelve Mile Mule Deer and Watershed Restoration Project FY 26</t>
  </si>
  <si>
    <t xml:space="preserve">The goal of this project is to improve mule deer and all other wildlife habitats and all aspects of watershed health.  This includes fire risk reduction, soil stabilization, and water quantity and quality improvements. Twelve Mile Canyon is an area that has experienced large mudslides and loss of big game use. We want to restore and improve the habitat for wildlife and increase sportsman opportunities for hunting and fishing. </t>
  </si>
  <si>
    <t xml:space="preserve">The project is located east of Mayfield, UT along the foothills of the Twelve-mile WMA and on USFS lands in Twelve-mile Canyon. It encompasses the entire watershed from Skyline Ridge down to the valley bottoms. </t>
  </si>
  <si>
    <t>100 PALS</t>
  </si>
  <si>
    <t>Partial funding for pile burning/Rx prep</t>
  </si>
  <si>
    <t>Soldier Creek Mule Deer Habitat and Watershed Restoration Project FY 26</t>
  </si>
  <si>
    <t xml:space="preserve">We will be planting thousands of shrub seedlings to restore mule deer winter range. We will also cut pinyon and juniper and thin out oak brush that has encroached on the Starvation WMA and on nearby private lands to improve mule deer habitat. Lastly, we will be building BDAs in Dairy Fork, Tie Fork, and Indian Creeks to enhance the stream and riparian habitat for fish and wildlife benefits. </t>
  </si>
  <si>
    <t>This project is located in Spanish Fork Canyon near the Sheepcreek Road, Tie Fork, and the Dairy Fork and Starvation Wildlife Management Areas owned by the UDWR.</t>
  </si>
  <si>
    <t>100 BDAs</t>
  </si>
  <si>
    <t>DT</t>
  </si>
  <si>
    <t>Partial funding for riparian and shrub planting.  Cultural/Bullhog and L&amp;S were not funded.</t>
  </si>
  <si>
    <t>Spring City Watershed Restoration FY 26</t>
  </si>
  <si>
    <t>Jacob Hall</t>
  </si>
  <si>
    <t>Improve forest health and promote aspen regeneration in mule deer summer habitat by thinning conifers and burning slash piles. Wet meadow restoration in South Fork Coal Fork.</t>
  </si>
  <si>
    <t xml:space="preserve">This project is located on the Manti La Sal National forest and Bear Mountain CWMU east of Spring City/Ephraim, Utah. </t>
  </si>
  <si>
    <t>86% USFS</t>
  </si>
  <si>
    <t>DETM</t>
  </si>
  <si>
    <t>NRCS funding only</t>
  </si>
  <si>
    <t>North Moore Sagebrush Habitat Restoration</t>
  </si>
  <si>
    <t>Expand and improve approximately 4,500 acres of sagebrush habitat in the southern part of the Sheeprock SGMA by thinning or removing existing juniper and seeding where necessary</t>
  </si>
  <si>
    <t>North of the Weis Highway and 10 miles east of the Erickson Pass road on the south end of the Sheeprock Mountains in Juab, County.</t>
  </si>
  <si>
    <t>87% BLM</t>
  </si>
  <si>
    <t>BLM funds only</t>
  </si>
  <si>
    <t>West Canyon Habitat Improvement FY26 (3-yr Project)</t>
  </si>
  <si>
    <t>Kyle Cook</t>
  </si>
  <si>
    <t xml:space="preserve">The goal of his project is to improve watershed and habitat qualities in and around West Canyon by installing BDAs, grade control structures, seeding, planting shrub seedlings, and thinning encroaching juniper. The project has support from multiple organizations, including DWR, NRCS, Eagle Mountain City, The Conservation Fund, West Traverse Sentinel Landscape, and multiple private landowners. </t>
  </si>
  <si>
    <t xml:space="preserve">North of Cedar Fort, Utah, in West Canyon. </t>
  </si>
  <si>
    <t>30 BDA +10-15 more</t>
  </si>
  <si>
    <t>NRCS,NFWF, &amp; DOD only</t>
  </si>
  <si>
    <t>Dugway Proving Groung Range Restoration FY26</t>
  </si>
  <si>
    <t>Kalon Throop</t>
  </si>
  <si>
    <t>U.S. Army</t>
  </si>
  <si>
    <t>This project is to facilitate the restoration of springs and habitat in the Cedar Mountains on Dugway Proving Ground. This will be accomplished through spring protection, fencing and improvements. Rangeland seedings and plantings. Fuel break maintenance. Purchasing of seed and containerized plants. Utilization of equipment from GBRC and equipment rentals.</t>
  </si>
  <si>
    <t xml:space="preserve">Within the boundary of the Dugway Proving Ground Army Installation in western Tooele county. </t>
  </si>
  <si>
    <t>DP</t>
  </si>
  <si>
    <t>Low</t>
  </si>
  <si>
    <t>DOD funding only</t>
  </si>
  <si>
    <t>North San Pitch Mule Deer Habitat Improvement Project FY26</t>
  </si>
  <si>
    <t>This project will address juniper encroachment in crucial mule deer winter range. Mastication will be the primary method used to remove encroaching juniper trees. Improve winter habitat on the Levan WMA by scalping and seeding shrubs on about 5 acres on an old agriculture pasture and plant 3,000 shrub seedlings. A large wildlife guzzler will also be installed on the WMA. Project includes a large scale habitat project on USFS property to address summer wildlife habitat and catastrophic fire.</t>
  </si>
  <si>
    <t xml:space="preserve">Levan WMA, east of Levan. On the north end of the San Pitch Mountain range in the Nebo Mule Deer Management Unit (16A).This project is located on the Levan WMA and USFS administered lands on the San Pitch Mountains in Juab/Sanpete county
T14S, R1E, sec 16, 22,23 and 28
</t>
  </si>
  <si>
    <t>78% BLM</t>
  </si>
  <si>
    <t>?</t>
  </si>
  <si>
    <t>Sportsman supported the seeding and guzzler</t>
  </si>
  <si>
    <t>West Stansbury Big Game Solar Mitigation FY26</t>
  </si>
  <si>
    <t xml:space="preserve">The primary goal of this project is to improve winter range habitat for big game species including mule deer, elk, bighorn sheep, and pronghorn. </t>
  </si>
  <si>
    <t>This project is located on the west side of the Stansbury Mountain Range. This range is located south on Interstate 80 and west of Grantsville, Ut.</t>
  </si>
  <si>
    <t>100% BLM</t>
  </si>
  <si>
    <t>shrub planting</t>
  </si>
  <si>
    <t>Phase as funding will allow</t>
  </si>
  <si>
    <t>Gateway South Big Game Mitigation FY26</t>
  </si>
  <si>
    <t>DWR received mitigation funds from the Gateway South transmission line project in the Central Region. The powerline passed through 5 WMAs in the region and impacted big game winter range habitat. This project would restore and improve winter range on the impacted WMAs.</t>
  </si>
  <si>
    <t>Dairy Fork, Lake Fork, Birdseye, Spencer Fork, and Salt Creek WMAs in the Central Region. Deer management units 16a(Nebo) and 16b(North Manti).</t>
  </si>
  <si>
    <t>Plant as many as funding will allow</t>
  </si>
  <si>
    <t>DTP</t>
  </si>
  <si>
    <t>Book Cliffs Wildlife Habitat Improvements</t>
  </si>
  <si>
    <t>Northeastern</t>
  </si>
  <si>
    <t>Tory Mathis</t>
  </si>
  <si>
    <t>Several components designed to improve habitat for mule deer and other wildlife in the Book Cliffs.</t>
  </si>
  <si>
    <t>Winter Ridge, Moon Ridge, Willow Creek WMA and the Book Cliffs Divide.</t>
  </si>
  <si>
    <t>GRAND/UINTAH</t>
  </si>
  <si>
    <t>Harrow and seed</t>
  </si>
  <si>
    <t>DEB</t>
  </si>
  <si>
    <t>Lower White River Conservation, Restoration, and Monitoring Project</t>
  </si>
  <si>
    <t>Tyler Arnold</t>
  </si>
  <si>
    <t xml:space="preserve">Continuing restoration efforts along the White River to improve riverscapes and ecosystem health. Actions and objectives are focused on a Conservation, Restoration, and Monitoring plan that was developed for the Lower White River. Activities include but are not limited to non-native vegetation removal, seeding, planting, and increased movement of the active channel. These actions will benefit the health of the riverscape and benefit fish and wildlife. </t>
  </si>
  <si>
    <t xml:space="preserve">Project will occur on the Lower White River on BLM and STILA administered land from the Highway 40 bridge to the Enron Boat Ramp. The project will be conducted in the Uinta Basin of Vernal, UT. </t>
  </si>
  <si>
    <t>UINTAH</t>
  </si>
  <si>
    <t>Tam and RO Control/Maint</t>
  </si>
  <si>
    <t>Lake Canyon Watershed Project Phase IV</t>
  </si>
  <si>
    <t>Garn Birchell</t>
  </si>
  <si>
    <t xml:space="preserve">Continue adjacent projects (WRI project #4798; #5365, #5619) to finish in-stream channel improvements for natural channel design, channel stability, and critical fish habitat; improve adjacent riparian and upland habitats for use by terrestrial species. </t>
  </si>
  <si>
    <t xml:space="preserve">Lake Canyon WMA, Duchesne County, Utah. The project will occur in the vicinity of the 4 miles of canyon above Lake Canyon Lake. </t>
  </si>
  <si>
    <t>DUCHESNE</t>
  </si>
  <si>
    <t>DEBHS</t>
  </si>
  <si>
    <t>Mail Draw Guzzlers and Spring Improvement</t>
  </si>
  <si>
    <t>Tom Platero</t>
  </si>
  <si>
    <t xml:space="preserve">Fly in 5 guzzlers to be built north of the Matt Warner Reservoir and protect Goslin Creek spring in the same HUC10. </t>
  </si>
  <si>
    <t>North of Matt Warner Reservoir, Goslin Mtn.</t>
  </si>
  <si>
    <t>DAGGETT</t>
  </si>
  <si>
    <t>Uintah</t>
  </si>
  <si>
    <t>Strawberry River Restoration Project Phase III</t>
  </si>
  <si>
    <t>Bryan Engelbert</t>
  </si>
  <si>
    <t xml:space="preserve">Funding contribution match in FY26 for Strawberry River restoration project led by Utah Reclamation and Mitigation Conservation Commission (URMCC) in partnership with Utah DWR. DWR is seeking additional funding to partner with URMCC for project needs. </t>
  </si>
  <si>
    <t>Strawberry River upstream of Pinnacles and downstream of Beaver Canyon. Greater project area includes river miles 7.5 to 19. This year's proposal will heavily focus on the Simmons Ranch area as shown on the map.</t>
  </si>
  <si>
    <t>Agency Draw Lop &amp; Scatter 2025</t>
  </si>
  <si>
    <t>Cal DeBerard</t>
  </si>
  <si>
    <t xml:space="preserve">The Agency Draw Lop and Scatter project is designed to maintain, restore, or improve 3,468 acres of crucial winter big game and sage-grouse habitat by addressing conifer encroachment into sagebrush communities. This project would implement lop &amp; scatter treatments to remove pinyon pine and Utah juniper trees in order to improve, restore and maintain sagebrush habitat for the benefit of mule deer, greater sage-grouse , bison, and other wildlife species within and adjacent to the treatment areas. </t>
  </si>
  <si>
    <t>The project is located in the Agency Draw area of the Book Cliffs approximately 50 miles south of Vernal Utah. Agency Draw is between the Hill Creek and Willow Creek drainages south of Big Pack Mountain.</t>
  </si>
  <si>
    <t>82% BLM</t>
  </si>
  <si>
    <t>South Slope Hazardous Fuels Reduction Mastication Phase I</t>
  </si>
  <si>
    <t>Tyson Besst</t>
  </si>
  <si>
    <t>Fully Funded</t>
  </si>
  <si>
    <t>Ashley NF/UWC NF Evanston RD LCF Mapping and Simulations</t>
  </si>
  <si>
    <t>Louis Provencher</t>
  </si>
  <si>
    <t>The Nature Conservancy</t>
  </si>
  <si>
    <t>This multi-year proposal will continue WRI #6930 (Ashley NF/UWC Evanston RD Landscape Conservation Forecasting) to 1) conduct high-resolution remote sensing of vegetation for the Ashley National Forest and Uinta-Wasatch-Cache National Forest Evanston Ranger District, 2) collaboratively model alternative fire and wildlife improvement management scenarios, and 3) estimate effects of scenarios on (a) ecological departure of ecological systems and (b) runoff and recharge per hydrologic sub-basin.</t>
  </si>
  <si>
    <t>The area of interest (AOI) includes both the Ashley National Forest (Ashley NF) and the Evanston Ranger District (RD) of the Uinta-Wasatch-Cache (UWC) National Forest. While the High Uintas Wilderness is not part of the AOI, coarser and free vegetation layers will be clustered into groups and used for hydrologic modeling to complement the high-resolution mapping surrounding the wilderness. Excluding the wilderness area, the AOI is approximately 1.1 million acres.</t>
  </si>
  <si>
    <t>98% USFS</t>
  </si>
  <si>
    <t>Mapping</t>
  </si>
  <si>
    <t>DAGGETT/DUCHESNE/SUMMIT/UINTAH/WASATCH</t>
  </si>
  <si>
    <t>Marshall Draw and Crouse Bench</t>
  </si>
  <si>
    <t>Cheatgrass control on Marshall Draw and Crouse Bench</t>
  </si>
  <si>
    <t>DWR and BLM properties in Marshall Draw on Diamond Mountain, and on Crouse Bench in Browns Park</t>
  </si>
  <si>
    <t>Plateau and reseeding</t>
  </si>
  <si>
    <t>Funding for Plateau and seeding on Crouse Bench. Carry over to FY27</t>
  </si>
  <si>
    <t>West Northwest D1 Wildlife Habitat Project- Phase 4 and Phase 6</t>
  </si>
  <si>
    <t>Natasha Hadden</t>
  </si>
  <si>
    <t>The objective of this project is to maintain bighorn sheep, mule deer, and elk habitat values and also reduce hazardous fuels accumulation across 2,038 acres (Phase 4) and survey for cultural resources on 2,187 acres (Phase 6) as part of a larger multi-phased project (ten phases total).</t>
  </si>
  <si>
    <t>The project is located on the western side of the Flaming Gorge Reservoir. Salt Lake Meridian  Township 2 N, Range 19, 20, 21 Portions of Sections: 1, 2, 3, 4, 5, 6, 7, 8,10, 13, 14, 15, 16, 17, 18, 19, 20, 21, 22, 23, 24, 25, 26, 27, 28, 29, 30, 31 Township 3 N, Range 20 Portions of Sections: 23, 24, 25, 26, 34, 35, and 36.</t>
  </si>
  <si>
    <t>99% USFS</t>
  </si>
  <si>
    <t>We are hoping to get enough additional sportsman funding to fund phase 4 and 5 implementation.  You will need to reapply for Phase 6 CRI and implementation</t>
  </si>
  <si>
    <t>DEP</t>
  </si>
  <si>
    <t>Weber Riparian Rangeland Resilience FY26</t>
  </si>
  <si>
    <t>Northern</t>
  </si>
  <si>
    <t>Rose Smith</t>
  </si>
  <si>
    <t>Sageland Collaborative</t>
  </si>
  <si>
    <t xml:space="preserve">Coordinated efforts to improve stream, riparian/floodplain habitats and range health from mid/high elevation aspen regeneration in Henefer-Echo WMA, to  riparian restoration on rangelands in Chalk Creek &amp; Lost Creek, to floodplain reconnection and aquatic organism passage and fishing access in the Weber River from Weber Canyon to downtown Ogden. </t>
  </si>
  <si>
    <t xml:space="preserve">Chalk Creek (HUC_10 = 1602010103)
Main Canyon Weber (HUC 10 = 1602010107)
Lost Creek (Huc 10 = 1602010106)
Cottonwood Creek- Weber River HUC 10 = 1602010204)
</t>
  </si>
  <si>
    <t>MORGAN/SUMMIT</t>
  </si>
  <si>
    <t>Rich-Morgan-Summit</t>
  </si>
  <si>
    <t>Lower Bear River Restoration Phase 3</t>
  </si>
  <si>
    <t>Destiny Allgood</t>
  </si>
  <si>
    <t>U.S. Fish and Wildlife Service</t>
  </si>
  <si>
    <t>This project will work with a variety of partners and landowners to improve habitat and increase invasive species management across private lands within the Lower Bear River Watershed. Project aims to improve watershed health, mitigate wildfire risks, increase water quality/quantity, improve fish and wildlife habitat, and increase resiliency and sustainability of our natural resources.</t>
  </si>
  <si>
    <t>Project locations will be throughout the Lower Bear River Watershed. The Lower Bear River Watershed (HUC 16010204) includes the Bear River below Cutler Reservoir, the lower Malad River downstream from the Idaho border to Bear River confluence, to the terminal end of the Bear River at GSL. 
Project Area HUC10s:
1. HUC 1601020405
2. HUC 1601020404</t>
  </si>
  <si>
    <t>BOX ELDER</t>
  </si>
  <si>
    <t>Northern Regional Riparian Restoration FY26</t>
  </si>
  <si>
    <t>Nate Norman</t>
  </si>
  <si>
    <t>Utah State University</t>
  </si>
  <si>
    <t>This is a continued effort to support stream and riparian zone restoration projects in the Northern Region by translocating and tracking beavers in watersheds where LTPBR stream restoration efforts are planned or have occurred. We will pay trappers to live trap problem beavers, secure quarantine sites, and purchase materials to implement "living with beaver" strategies. This project will provide the funds and materials needed to restore watershed health through beaver restoration.</t>
  </si>
  <si>
    <t>Drainages, lakes, springs, seeps, rivers, and/or streams throughout the Northern Region that may benefit from the removal of or translocation of beaver, or the implementation of "living with beaver" strategies. UDWR and USFS have a prioritized list of translocation areas that will be considered based on regional priority and input from local biologists and requests from private landowners. See map for general location of potential translocation areas and attached.</t>
  </si>
  <si>
    <t>Beaver</t>
  </si>
  <si>
    <t>CASHE/SUMMIT</t>
  </si>
  <si>
    <t>Bourbon Fuel Treatments 2026</t>
  </si>
  <si>
    <t>Jeremy Nelson</t>
  </si>
  <si>
    <t>This project will use a combination of hand crews, mechanical treatments, and prescribed fire to restore aspen ecosystems, improve wildlife habitat, mitigate risks of uncharacteristic wildfire, protect the Wildland Urban Interface and aid in stream and fisheries restoration. This project will protect and improve the water quality of the headwaters of the Bear River and aid in the restoration of critical wildlife habitats. Various survey efforts have been completed.</t>
  </si>
  <si>
    <t>Project location is in the Moffit and Whitney Area of the Evanston-Mountain View Ranger District, the project area is in Summit County, Utah and is approximately 30 miles South of Evanston Wyoming.</t>
  </si>
  <si>
    <t>88% USFS</t>
  </si>
  <si>
    <t>SUMMIT</t>
  </si>
  <si>
    <t>Burnt Beaver 2026</t>
  </si>
  <si>
    <t>Tyler Meservy</t>
  </si>
  <si>
    <t>The Burnt Beaver Project is a landscape scale project on the Uinta-Wasatch-Cache National Forest (UWC; 70,772 acres) aimed at reducing the risk of severe wildfire, improvement of wildlife habitat, reduction of hazardous fuel loads, and aspen restoration. Prior phases have been conducted using mechanical &amp; hand treatments and prescribed burn operations.</t>
  </si>
  <si>
    <t>The project includes the West Fork Beaver, Beaver Creek and Burnt Fork watersheds of the Evanston-Mountain View Ranger District of the Uinta-Wasatch-Cache National Forest. The project area is in Summit County, Utah and is approximately seven miles south of Lone Tree, Wyoming.</t>
  </si>
  <si>
    <t>93% USFS</t>
  </si>
  <si>
    <t>DEMBHS</t>
  </si>
  <si>
    <t>North Zone Aspen and Stream Restoration Phase II</t>
  </si>
  <si>
    <t>Milena Rockwood</t>
  </si>
  <si>
    <t>Restore aspen communities by removing conifer trees from within aspen stands on 485 acres including completion of timber surveys for all phases of project (22,057 acres) prior to habitat improvement work. 
Restore Saddle Creek by planting willows and other riparian vegetation, and stabilizing eroding stream banks. 
Weed treatments both within and outside of project boundaries on the Logan and Ogden Ranger Districts of the Uinta Wasatch Cache National Forest.</t>
  </si>
  <si>
    <t>Aspen restoration within stands in the Swan Flat and Franklin Basin areas of the Logan Ranger District, within Cache and Rich counties. Riparian restoration in Saddle Creek - headwaters of Left Hand Fork (Blacksmith Fork Drainage) in Cache County.</t>
  </si>
  <si>
    <t>RICH/CACHE</t>
  </si>
  <si>
    <t xml:space="preserve">Dry Fork Emergency Stabilization Phase 2 </t>
  </si>
  <si>
    <t xml:space="preserve">As part of the Dry Fork Fire Stabilization project, stream structures such as BDAs and PALS were utilized to slow the flow of water, capture sediment, and reduce downcutting. As part of phase 2, there will be maintenance of the existing structures, the addition of new structures, and other stabilization methods utilized. </t>
  </si>
  <si>
    <t>The fire took place in the Dry Fork drainage about 9.5 west of Randolph, UT. The project is taking place in the Upper Bear River watershed in Bonneville cutthroat trout habitat.</t>
  </si>
  <si>
    <t>RICH</t>
  </si>
  <si>
    <t>Keg Springs Hand Thinning Phase 1</t>
  </si>
  <si>
    <t>This project occurs within priority greater sage-grouse habitat and will improve and expand approximately 2,500 acres of sagebrush by removing juniper.</t>
  </si>
  <si>
    <t>In the Grouse Creek Mountains near Keg Springs approximately 9 miles southeast of Grouse Creek in Box Elder County, Utah.</t>
  </si>
  <si>
    <t>Box Elder</t>
  </si>
  <si>
    <t>Stream Restoration on Three Creeks</t>
  </si>
  <si>
    <t>Zachary Darby</t>
  </si>
  <si>
    <t xml:space="preserve">BLM plans to carry out low tech process-based restoration on streams located in the Upper Bear River Watershed in Rich County. </t>
  </si>
  <si>
    <t>Three Creeks is located in the Upper Bear River Watershed west of Randolph, Utah.</t>
  </si>
  <si>
    <t>Stream Restoration</t>
  </si>
  <si>
    <t xml:space="preserve">Wet Meadow Restoration on Three Creeks </t>
  </si>
  <si>
    <t xml:space="preserve">The Bureau of Land Management plans carry out low tech process-based meadow restoration projects in Rich County, Utah to improve degraded habitat for aquatic and terrestrial species, including greater sage-grouse. </t>
  </si>
  <si>
    <t>Meadow Restoration</t>
  </si>
  <si>
    <t>DEPM</t>
  </si>
  <si>
    <t>x</t>
  </si>
  <si>
    <t>UTTR Habitat Restoration 2025 (FY26)</t>
  </si>
  <si>
    <t>Russ Lawrence</t>
  </si>
  <si>
    <t>U.S. Air Force</t>
  </si>
  <si>
    <t>Combination of spraying, soil manipulation, and seeding in an attempt to restore habitat lost to fire and the invasion of annual weeds.</t>
  </si>
  <si>
    <t xml:space="preserve">The Utah Test and Training Range (UTTR) north of I-80. </t>
  </si>
  <si>
    <t xml:space="preserve">Northern Leatherside Chub and native assemblage translocation project. </t>
  </si>
  <si>
    <t xml:space="preserve">The BLM is planning to carry out habitat restoration in the Upper Bear River Watershed. Once the restoration has been completed, UDWR will translocate Northern Leatherside Chub and the broader native assemblage to specific stream reaches. </t>
  </si>
  <si>
    <t xml:space="preserve">Big, Randolph and Middle Otter Creeks are located in the Upper Bear River Watershed about 9.5 miles west of Randolph, Utah </t>
  </si>
  <si>
    <t>Rich County Water for Wildlife</t>
  </si>
  <si>
    <t>Brandon Neff</t>
  </si>
  <si>
    <t>Adding solar pump/panels to existing wells to update existing infrastructure and pipeline construction to help distribute livestock into upland areas.</t>
  </si>
  <si>
    <t>BLM lands within Rich County Utah on the Three Creeks, Duck Creek, Woodruff Pastures, East Woodruff, and Cumberland to Uintah grazing allotments.</t>
  </si>
  <si>
    <t>Solar Pumps</t>
  </si>
  <si>
    <t>CACHE</t>
  </si>
  <si>
    <t>No presentation</t>
  </si>
  <si>
    <t>Phragmites and Invasive Weed Control FY26</t>
  </si>
  <si>
    <t>Chad Cranney</t>
  </si>
  <si>
    <t>Control and contain noxious weeds and invasive Phragmites on northern Utah Waterfowl Management Areas, on State Sovereign Lands around Great Salt Lake, at Bear River Migratory Bird Refuge, and along roadsides, ditches,and other waterways in Cache, and Box Elder counties.</t>
  </si>
  <si>
    <t>Farmington Bay WMA Davis County, Howard Slough WMA Davis County, Ogden Bay WMA Weber County, Harold Crane WMA , Willard Spur WMA, Public Shooting Grounds WMA and Salt Creek WMA Box Elder County. Upstream of WMA's in Cache, and BoxElder Counties. Additional treatments will be implemented on the Bear River Migratory Bird Refuge in Box Elder County.</t>
  </si>
  <si>
    <t>WEBER/DAVIS/BOX ELDER/CACHE</t>
  </si>
  <si>
    <t>PR underfunded by $65k</t>
  </si>
  <si>
    <t>East Bear Lake Range and Stream Improvements Phase III</t>
  </si>
  <si>
    <t>Shane Hill</t>
  </si>
  <si>
    <t>Over 3 years, we will expand and conserve critical Mule Deer winter range through mastication and lop and scatter of ~6000 acres. We will reconnect 10 miles and restore stream flows to 1.5 miles of North Eden Creek. We will control noxious weeds and install a new system to better distribute wildlife and livestock on South Eden Creek. This project will increase fire resiliency of thousands of acres of core sagebrush habitat and improve fire resistance to two miles of stream and riparian habitat.</t>
  </si>
  <si>
    <t>East of Bear Lake in the South Eden and North Eden Creek drainages.</t>
  </si>
  <si>
    <t>Funding for Lop and Scatter, BDA's and weed treatments</t>
  </si>
  <si>
    <t>Highway 150 Fuel Break 2026</t>
  </si>
  <si>
    <t>Caleb Browning</t>
  </si>
  <si>
    <t>This project will reduce wildfire hazard by creating a shaded fuel break along 22 miles of Highway 150 (HWY 150) and approximately 1 mile of forest system road 041. By establishing a shaded fuel break, the project aims to improve the safety of access routes for the public and firefighters in the event of a wildfire.  The project aims to remove hazard trees, reduce surface and ladder fuels to reduce the likelihood of crown fires and interrupt fire spread.  Total treatment area is 1,536 acres.</t>
  </si>
  <si>
    <t>The project area starts approximately 29 miles south of Evanston Wyoming, along the Mirror Lake Highway (Hwy. 150) at the North Slope Road turn-off (Forest System Rd. 058) and extends to the Trail Lake turn-off (Forest System Rd. 041).  This project is adjacent to the Bourbon Fuel Treatment #7381 and ties into the Upper Provo project #6515.</t>
  </si>
  <si>
    <t>Partially funded.  Phase as needed</t>
  </si>
  <si>
    <t>Raft River Habitat and Vegetation</t>
  </si>
  <si>
    <t>Nick Robatcek</t>
  </si>
  <si>
    <t xml:space="preserve">Landscape scale treatments of Raft River Mountains in Northern Utah to improve Wildlife Habitat, Riparian corridors, Fishery habitat, Fuels Reduction, and Fire POD enhancement for improved wildfire response. </t>
  </si>
  <si>
    <t>Raft River Mountains in Northern Box Elder County, Utah</t>
  </si>
  <si>
    <t>90% USFS</t>
  </si>
  <si>
    <t>Phase as needed</t>
  </si>
  <si>
    <t>Mill Creek (Moab) Restoration 6</t>
  </si>
  <si>
    <t>Southeastern</t>
  </si>
  <si>
    <t>Duncan Fuchise</t>
  </si>
  <si>
    <t xml:space="preserve">This is a collaborative watershed restoration project focused on in-stream work, invasive plant removal within the riparian corridor, erosion control in the uplands, streambank stabilization, and fuels reduction work. </t>
  </si>
  <si>
    <t>Located in the Mill Creek Watershed, within Grand and San Juan Counties.</t>
  </si>
  <si>
    <t>74% BLM</t>
  </si>
  <si>
    <t>SAN JUAN/GRAND</t>
  </si>
  <si>
    <t>Tam and RO removal and planting</t>
  </si>
  <si>
    <t>T</t>
  </si>
  <si>
    <t>Salina Creek Phase 7-9</t>
  </si>
  <si>
    <t>Kelly Cornwall</t>
  </si>
  <si>
    <t>The purpose of this phase of the project is to improve wildlife and fish habitat; including big game transition and winter range to treat 3,500-5,000 acres/year of mountain brush, PJ, sagebrush/grass/forb, Ponderosa Pine and mixed conifer/aspen areas with prescribed fire, ~470 acres of PJ mastication, and ~3,348 acres of PJ Lop/scatter. Additionally, cultural surveys for future planned prescribed fire. This is a multi-phase project that will continue to be implemented over the next 3-6 years.</t>
  </si>
  <si>
    <t>Salina Creek Restoration Project is located in a series of units located near the Salina Creek area near the SUFCO Mine, and Interstate 70. The project area consists of USFS, and private land near SUFCO Mine and the communities of Salina Creek, and Accord Lakes, located in Sevier County.</t>
  </si>
  <si>
    <t>SEVIER</t>
  </si>
  <si>
    <t>Parker Mountain-Emery</t>
  </si>
  <si>
    <t>Gordon Creek Watershed Restoration</t>
  </si>
  <si>
    <t>Calvin Black</t>
  </si>
  <si>
    <t>Rehabilitate stream function in Bob Wright and Second Water Creeks post Seeley fire</t>
  </si>
  <si>
    <t>Carbon County, tributaries to Price River</t>
  </si>
  <si>
    <t>CARBON</t>
  </si>
  <si>
    <t>Abajo Mountains Prescribed Fire FY2026-FY2028</t>
  </si>
  <si>
    <t>Tim Spurr</t>
  </si>
  <si>
    <t xml:space="preserve">The Monticello Ranger District on the Manti-La Sal National Forest currently has three active prescribed burn projects to improve forage for wildlife as well as protect watersheds by reducing the likelihood of catastrophic wildfire. This multi-year proposal covers prescribed fire related costs such as overtime, travel, aircraft rental, aerial ignition supplies, and work by conservation corps and firefighters (overtime only) to prep units before burning.  </t>
  </si>
  <si>
    <t>Mormon Pasture Mountain (MPM) Wildlife Habitat Improvement Rx (2064 acres): 23 miles west of Monticello Utah, 19 miles northwest of Blanding Utah, Stevens Canyon Drainage. 
North Elk Ridge Forest Health (NERFH) Rx (12,785 acres): 24 miles west of Monticello Utah, 20 miles northwest of Blanding Utah, Stevens Canyon Drainage. 
Shingle Mill Vegetation Management Rx (4010 acres): 3 miles west of Monticello Utah, Monticello and Blanding Utah's watershed.</t>
  </si>
  <si>
    <t>SAN JUAN</t>
  </si>
  <si>
    <t>Kyune - Seeding and Thistle Control</t>
  </si>
  <si>
    <t xml:space="preserve">Aerial seeding and herbicide treatments to control noxious weeds following prescribed burning on the Kyune Creek project. </t>
  </si>
  <si>
    <t>The Kyune Creek area is located 18 miles north of Price in Utah County.  The project is south of Indian Head Peak below Reservation Ridge and north of US Route 6 and the Emma Park road.</t>
  </si>
  <si>
    <t>72% BLM</t>
  </si>
  <si>
    <t>Cedar Mountain</t>
  </si>
  <si>
    <t>Dakota Ray</t>
  </si>
  <si>
    <t>The BLM Price Field Office would like to reduce hazardous fuels adjacent to the Cedar Mountain Road and the Bob Hill Flat Road.</t>
  </si>
  <si>
    <t xml:space="preserve">This project is in Emery County east of the town of Huntington on Cedar Mountain. </t>
  </si>
  <si>
    <t>95% BLM</t>
  </si>
  <si>
    <t>EMERY</t>
  </si>
  <si>
    <t>Price Field Office(BLM)-Spring Enclosures</t>
  </si>
  <si>
    <t>Price River Tributaries and Wet Meadow Restoration</t>
  </si>
  <si>
    <t>Thomas DeHart</t>
  </si>
  <si>
    <t xml:space="preserve">This project includes a continuation of wet meadow restoration and also in-stream and riparian habitat within the Price River drainage. </t>
  </si>
  <si>
    <t>This area includes Emma Park and Beaver Creek</t>
  </si>
  <si>
    <t>Carbon</t>
  </si>
  <si>
    <t>1?</t>
  </si>
  <si>
    <t>25k from USFWS for wet meadow work and remain for BDAs</t>
  </si>
  <si>
    <t xml:space="preserve">Moab Cheat grass control and seeding </t>
  </si>
  <si>
    <t>Charles Fischer</t>
  </si>
  <si>
    <t xml:space="preserve">A herbicide and seeding project within the Moab Field office. Seeding will be done in areas that WRI's project 5573 took place two growing seasons ago. The objective of this project is to reduce the invasive annual grass's and reintroduce native grass and forbs into the units. </t>
  </si>
  <si>
    <t xml:space="preserve">This project is intended to treat cheat grass in targeted areas within the Moab field office.   </t>
  </si>
  <si>
    <t>96% BLM</t>
  </si>
  <si>
    <t>Fully funded</t>
  </si>
  <si>
    <t>BLM funding only</t>
  </si>
  <si>
    <t xml:space="preserve">Henry Mountain Habitat Maintenance Project Phase 1 </t>
  </si>
  <si>
    <t>Cody Pollock</t>
  </si>
  <si>
    <t xml:space="preserve">Remove PJ encroachment by lop and scatter on previous BLM and SITLA treatments. This project will consist of removing approximately 5,309 acres. Treatment areas of this project is located on the Henry Mountain Range. </t>
  </si>
  <si>
    <t xml:space="preserve">The project is located on the Henry Mountain south of Hanksville, UT. The project location is on the east and west side of the mountain approximately 26 miles south Hanksville. </t>
  </si>
  <si>
    <t>93% BLM</t>
  </si>
  <si>
    <t>GARFIELD</t>
  </si>
  <si>
    <t>L&amp;S</t>
  </si>
  <si>
    <t>DTB</t>
  </si>
  <si>
    <t>Fivemile Pasture Wildlife Habitat Improvement and Fuels Reduction Project</t>
  </si>
  <si>
    <t>Southern</t>
  </si>
  <si>
    <t>Michael Golden</t>
  </si>
  <si>
    <t>This two-year project proposal would improve 2,707 acres of sagebrush, mountain brush, and small riparian habitats in the Fivemile Pasture and adjacent private land by removing pinyon and juniper trees and rabbitbrush succession. This would improve habitat for mule deer, elk, wild turkey, and sage grouse. Treatments would also reduce fuels along the north side of SR143 protecting transportation, utility, and private land infrastructure from the risk of high severity wildfire impacts.</t>
  </si>
  <si>
    <t>Approximately 4 miles west on Panguitch, UT between Fivemile Hollow and Pole Hollow, north of State Route 143. Project is entirely in Garfield County, UT and on Forest Service Lands and on private land parcel.</t>
  </si>
  <si>
    <t>Panguitch</t>
  </si>
  <si>
    <t>Lost Creek Collaborative Phase 4</t>
  </si>
  <si>
    <t xml:space="preserve">The purpose of this phase of the project is to take a collaborative approach to improve wildlife habitat; including big game transition and winter range by seeding and mechanically thinning pinion/juniper from ~7,394 acres of mountain brush and sagebrush/grass/forb areas. Treat invasive annual grasses in previously treated areas with Rejuvra, and continue the wetland and wet meadow work happening in the area.  In addition Culture Resources Survey work will be completed on 258 acres.
</t>
  </si>
  <si>
    <t>The Lost Creek Project is located in a series of units ~4 miles east of Sigurd, Glenwood and 2 miles northwest of Fayette located adjacent to Little Lost Creek and Lost Creek drainages. The project area is comprised of USFS, BLM, SITLA, and Private Land.</t>
  </si>
  <si>
    <t>61%BLM 25%USFS</t>
  </si>
  <si>
    <t>SEVIER/SANPETE</t>
  </si>
  <si>
    <t>16+</t>
  </si>
  <si>
    <t>Monroe Mountain Aspen Ecosystems Restoration Phase 10-12</t>
  </si>
  <si>
    <t>Phases 10, 11, and 12 of this project proposal will involve improving aspen ecosystems on ~15,100 acres of Monroe Mountain by mechanically thinning conifer from ~600 acres of aspen on USFS  lands, ~120 acres of thinning including commercial timber sales, prescribed burning ~2,500-4,500 acres/year (that includes USFS ,Private, and BLM land), pile burning ~300 acres/year, seeding ~500 acres/year, ~340 acres of Dixie Harrow treatements, and continuing aspen and boreal toad monitoring efforts.</t>
  </si>
  <si>
    <t>The Monroe Mountain Aspen Ecosystems Restoration Project includes south-central Utah's Monroe Mountain, located south of Richfield, west of Koosharem, and east of Marysvale. The greater Monroe Mountain area encompasses approximately 175,706 acres of National Forest lands administered by the Fishlake National Forest's Richfield Ranger District, and approximately 11,805 acres of private inholdings.</t>
  </si>
  <si>
    <t xml:space="preserve">75% USFS </t>
  </si>
  <si>
    <t>SEVIER/PIUTE</t>
  </si>
  <si>
    <t>Bowery Creek/Parowan Canyon Wildlife Habitat Improvement and Fuels Reduction project</t>
  </si>
  <si>
    <t>Project would improve mule deer, trout, wild turkey, and migratory bird habitat by removing conifer succession and encroachment on 1,156 acres of sagebrush, aspen, ponderosa pine, and riparian habitat around Parowan Creek and Bowery Creek on Forest Service, BLM, City of Parowan, State, and private lands. Project would also reduce risk of high severity fire impacts to recreation sites and their access routes, State Highway 143, and utility, hydropower, and irrigation infrastructure.</t>
  </si>
  <si>
    <t>Project is located in Parowan Canyon, First Left Hand Canyon, and Second Left Hand Canyon approximately 3.7 miles southeast of Parowan, UT.</t>
  </si>
  <si>
    <t>IRON</t>
  </si>
  <si>
    <t>Woody Invasive Species Treatment with Monitoring of Vegetation Establishment &amp; Channel Change in the Escalante River Watershed (FY2026)</t>
  </si>
  <si>
    <t>Kevin Berend</t>
  </si>
  <si>
    <t>Grand Staircase Escalante Partners</t>
  </si>
  <si>
    <t>Large-scale, multi-agency project to reduce woody invasive species Russian olive and tamarisk and restore pre-invasion conditions on 1,903 acres of riparian habitat located on public land in the Escalante River watershed. Project includes monitoring restoration progress through vegetation surveys and quantifiable aerial mapping of resulting channel change.</t>
  </si>
  <si>
    <t>Riparian habitats of the Escalante River and its tributaries, including public (US Forest Service, Bureau of Land Management, National Park Service) and private lands in south-central Utah.</t>
  </si>
  <si>
    <t>KANE</t>
  </si>
  <si>
    <t>DTBHS</t>
  </si>
  <si>
    <t>Southern Region Riparian Restoration FY26</t>
  </si>
  <si>
    <t>Teresa Griffin</t>
  </si>
  <si>
    <t xml:space="preserve">The dams created by beavers can improve riparian communities in several ways. Beaver dams can also create conflicts when they are too close to anthropogenic infrastructure. This project's objective is to relocate beavers from nuisance situations to watersheds within focus areas that historically supported beaver colonies, need fire rehabilitation, improve riparian health; thereby, restoring water table levels, floodplain connectivity, and improving riparian vegetation and wildlife habitats.  </t>
  </si>
  <si>
    <t>Drainages, lakes, springs, seeps, rivers, and/or streams throughout the Southern Region that may benefit from the removal of or translocation of beaver. UDWR and USFS have a prioritized list of translocation areas that will be considered based on regional priority and input from local biologists, county officials, and water users. See map for general location of potential translocation areas and attached documentation listing priority areas.</t>
  </si>
  <si>
    <t>BEAVER/GARFIELD/IRON/KANE/MILLARD/PIUTE/SEVIER/WASHINGTON/WAYNE</t>
  </si>
  <si>
    <t>Indian Peaks WMA Mule Deer Habitat Improvement Project Phase VI</t>
  </si>
  <si>
    <t>Curtis Roundy</t>
  </si>
  <si>
    <t>This project is designed to improve mule deer habitat on the Indian Peaks Wildlife Management Area. We will utilize RX Fire, Bullhog with seed, Lop and Scatter with seed, and BDA/Zeedyk Structures to accomplish our management objectives.</t>
  </si>
  <si>
    <t>This project is located  in the Southwest Desert of Utah. The Wildlife Management Area is a 16 square mile property located directly below Indian Peak. Driving to this location is accessible from Cedar City Utah, by traveling north on Lund HWY to the town of Lund UT, then follow the Pine Valley Road Northwest until you get to the Cougar Spar Pass Road then turn onto the Indian Peaks WMA Lower Road. You can also access this area by traveling west out of Milford UT on HWY 21.</t>
  </si>
  <si>
    <t>BEAVER</t>
  </si>
  <si>
    <t>Hamlin Valley</t>
  </si>
  <si>
    <t>12-15 for the stream</t>
  </si>
  <si>
    <t>Highway 18 Corridor Phase 1</t>
  </si>
  <si>
    <t>In this project we plan to treat ~2694 acres of historic treatments by lop and scatter, treat an additional ~443 acres with mastication and install a combination livestock/big game guzzler in order to improve the quality of transitional and summer range for mule deer. In addition, we will install an exclosure fence aroun and unnamed spring west of Pinto that is important to Bear Lake Springsnail.</t>
  </si>
  <si>
    <t>Project runs along the Highway 18 corridor from Central back towards the town of Enterprise and east toward Pinto.</t>
  </si>
  <si>
    <t>WASHINGTON</t>
  </si>
  <si>
    <t>Parker Mountain Spike Treatments Phase IV</t>
  </si>
  <si>
    <t>In the early 2000's we had great success improving Sage-grouse brood rearing habitat using Tebuthiuron. Many of these treatments are back to pre-treatment canopy cover. This project consists of applying Tebuthiuron a mosaic pattern in sagebrush stands to increase forb and grass understory to benefit Greater Sage-grouse. Three previous phases of roughly 1000 acres each have been implemented.</t>
  </si>
  <si>
    <t>This project is located on the Parker Mountain, west of Loa, Utah.</t>
  </si>
  <si>
    <t>WAYNE</t>
  </si>
  <si>
    <t>Table Mountain Mule Deer Habitat Restoration</t>
  </si>
  <si>
    <t>Erica Shotwell</t>
  </si>
  <si>
    <t>This project would expand upon projects completed in this area while improving Mule Deer habitat, provide defensible fire space to private property and potentially expand Sage Grouse habitat. This will be accomplished by removing encroaching pinyon and juniper in sage-brush steppe areas utilizing equipment to masticate vegetation within the project. This proposal is a three year project 1,625 acres in year 1 (FY2026), 1,431 acres in year 2 (FY2027) and 1,428 acres in year 3 (FY2028).</t>
  </si>
  <si>
    <t>This project area is in the Upper Kanab Creek area along the Skutumpah Terrace. This project area is located within historical critical mule deer migration areas and is located directly adjacent to the Panguitch Sage Grouse Management Area (SGMA).The proposed treatments site locations are located approximately 20 miles east of Glendale, UT and 14 miles south and east of Alton, UT.</t>
  </si>
  <si>
    <t>Fremont River Ranger District Ponds phase II</t>
  </si>
  <si>
    <t>Jacob Perkins</t>
  </si>
  <si>
    <t>We need to purchase clay to so we can clean and clay 12 ponds on the Fremont River RD. Permittees will assist in hauling clay to pond sites, cleaning ponds with their own equipment and applying clay to cleaned ponds. Re-claying of these ponds will allow water to be utilized more effectively and allow for additional drinking water within the Fremont River Forest Service Allotments.  Benefits include additional water for livestock, mule deer, elk, pronghorn, sage grouse, small mammals and birds.</t>
  </si>
  <si>
    <t>Ponds on the Fremont River RD of the Fishlake National Forest will be cleaned and clayed. These pond maintenance locations are on the Boulder, Fishlake and Thousand Lakes.</t>
  </si>
  <si>
    <t>Ponds</t>
  </si>
  <si>
    <t>GARFIELD/SEVIER/WAYNE</t>
  </si>
  <si>
    <t>Oak Creek Mule Deer Restoration Project Phase II</t>
  </si>
  <si>
    <t>Kendall Bagley</t>
  </si>
  <si>
    <t>This project will be the second year of several phased projects, to rebuild and re-introduce important shrub components such as Wyoming Sagebrush, Cliffrose and Bitterbrush back in to past burn scars associated with the Oak Creek Wildlife Management Unit. Project will treat approximately five (5) acres of Forest Service Land, Shrub species will be planted in rows across the site.</t>
  </si>
  <si>
    <t xml:space="preserve">Project location areas will be associated with the west side of the Oak Creek Mountain Range primarily focusing above the town of Oak City, Utah.  Treatment areas will focus mainly on Forest Service Property, but may also include BLM and Private Properties for future treatments. </t>
  </si>
  <si>
    <t>MILLARD</t>
  </si>
  <si>
    <t>Beaver South Creek WMA Herbicide</t>
  </si>
  <si>
    <t xml:space="preserve">The South Canyon WMA has been experiencing increased cheatgrass invasion and decreasing in value as cheatgrass suppresses the shrubs, perennial grasses, and forbs within the WMA.  For this project we will apply a mixture of Rejuvra and Plateau herbicide to reduce the Cheatgrass and allow for the desirable vegetation to release and begin to thrive. </t>
  </si>
  <si>
    <t>Beaver South Creek Wildlife Management Area. South and East of the Town of Beaver Utah, and along the I-15 corridor.</t>
  </si>
  <si>
    <t>Church Hills Pipeline and Water Enhancement Project Phase II</t>
  </si>
  <si>
    <t xml:space="preserve">This project will consist of installing 15,250 feet (2.8 miles) of new 2" HDPE Pipe within the footprint an existing pipeline.  With another 6,750 feet (1.2 miles) of new 1.5" HDPE Pipe.  This pipeline will include hooking into 5 existing water troughs.  The pipeline will be installed within the Church Hills Grazing Allotment, this project is associated with the Whiskey Creek Grazing Association and the Fillmore Forest Service. The phase I portion of this project was completed in June of 2021.  </t>
  </si>
  <si>
    <t xml:space="preserve">Project is located on the southend of the Oak Creek WMU, north of Holden Utah within the east fork of the Eight Mile drainage.  Project will be associated with Forest Service and BLM Properties located in Millard County. T19 S R3 W Section 6, 7 and 18; T19 S R4 W Section 1 and 12. </t>
  </si>
  <si>
    <t>Pipline</t>
  </si>
  <si>
    <t>DETBHS</t>
  </si>
  <si>
    <t>Color Country Riparian Exclosures</t>
  </si>
  <si>
    <t>Lara Kitchen</t>
  </si>
  <si>
    <t>This project is for five post and pole riparian exclosures in the Cedar City and St. George Field Offices. The exclosure at Pahcoon Spring will cover lands owned by both the Bureau of Land Managment and the Utah School Institutional and Trustlands Administration.</t>
  </si>
  <si>
    <t xml:space="preserve">The Wire Spring exclosure will be located southeast of the town of Minersville near the Iron County/Beaver County Border. The Cottonwood exclosure will be located 2.5 miles west of the town of Veyo in Washington County, UT. The Grapevine and Oakpatch exclosures will be located approximately 6 miles west of the town of Veyo. The Pahcoon exclosure will be located about 2.5 miles southwest of Gunlock Reservoir in Washington County, UT. </t>
  </si>
  <si>
    <t>91% BLM</t>
  </si>
  <si>
    <t>IRON/WASHINGTON</t>
  </si>
  <si>
    <t>Durkee Springs Riparian Exclosure</t>
  </si>
  <si>
    <t>Mark Dean</t>
  </si>
  <si>
    <t>The project is to construct a 23 acre riparian exclosure (~4000 ft) around Durkee Springs to improve riparian and wetland condition.</t>
  </si>
  <si>
    <t>Durkee Springs is located approximately 4.6 miles to the east of Marysvale, Utah in Piute County.</t>
  </si>
  <si>
    <t>PIUTE</t>
  </si>
  <si>
    <t>Upper Ebbs Canyon Pipeline and Water Enhancement Project Phase II</t>
  </si>
  <si>
    <t xml:space="preserve">This water enhancement project will consist of installing two (2) 1,300 gallon Rubber Tire troughs and over 16,250 feet of HDPE 2" Fusible Pipe SDR 11.  This pipeline will replace an existing pipeline and also expand water sources within the Ebbs Canyon Drainage on the north end of the Pahvant Mtn Range. </t>
  </si>
  <si>
    <t xml:space="preserve">Project will be located on the North end of the Pahvant Mtn Range within the Ebbs Canyon Drainage.  Project is located within Millard County and is on USFS Property. Located within Township 19 South Range 2 and 3 West Sections 6, 7, 11, 12 and 13.  </t>
  </si>
  <si>
    <t>Stateline Utah Nevada Fence Rebuild Project</t>
  </si>
  <si>
    <t>Douglass Bayles</t>
  </si>
  <si>
    <t xml:space="preserve">The Bureau of Land Management (BLM) is requesting to rebuild a fence along the Utah/Nevada state line. Portions of the fence pass through State (SITLA) managed lands. </t>
  </si>
  <si>
    <t>This reconstructed fence is located within Iron County along the Utah/Nevada state line.</t>
  </si>
  <si>
    <t>Improving fences and habitat connectivity within Paunsaugunt mule deer migration corridor</t>
  </si>
  <si>
    <t>Michael Dax</t>
  </si>
  <si>
    <t>Wildlands Network</t>
  </si>
  <si>
    <t>In 2023 and 2024, Wildlands Network in coordination with a number of partners, surveyed more than 150 miles of fence in the southern part of the Grand Staircase Escalante that serves as a migration corridor and winter range for the Paunsaugunt mule deer herd. Based on those surveys, we will modify 11.2 miles and remove 1.2 miles of fence that are within the corridor and adjacent to existing wildlife underpasses to improve habitat quality and connectivity.</t>
  </si>
  <si>
    <t>The project will take place on BLM lands roughly 25 miles east of Kanab on the north side of US-89</t>
  </si>
  <si>
    <t>Anderson Mountain PJ Improvement</t>
  </si>
  <si>
    <t>Colby Peterson</t>
  </si>
  <si>
    <t>SRO USFS/DWR Partner Habitat Biologist FY26</t>
  </si>
  <si>
    <t>Gary Bezzant</t>
  </si>
  <si>
    <t>Continue funding for a partner biologist position to help increase capacity for both project planning and administration on USFS lands on both the Fishlake and Dixie National Forests.</t>
  </si>
  <si>
    <t>Biologist is focused on Boulder Unit but has flexibility to be used on USFS projects on both the Dixie and Fishlake National Forests.</t>
  </si>
  <si>
    <t>Jim Lamb</t>
  </si>
  <si>
    <t>Low Hills Cultural Resource Inventory</t>
  </si>
  <si>
    <t>CRI</t>
  </si>
  <si>
    <t>JUAB/MILLARD</t>
  </si>
  <si>
    <t>Gus Torgersen</t>
  </si>
  <si>
    <t>Dixie National Forest</t>
  </si>
  <si>
    <t>Gooseberry Phase 5</t>
  </si>
  <si>
    <t xml:space="preserve">The purpose of this phase of the project is to improve wildlife and fish habitat; including big game transition and winter range utilizing pre-seeding and a mix of mechanical methods to treat and improve~2,221  acres of mountain brush and sagebrush/grass/forb areas on both USFS and Private land. This is a multi phase project that will be implemented over the next 2-4 years. Additionally, cultural surveys for future planned prescribed fire will be completed. </t>
  </si>
  <si>
    <t>The Gooseberry Project is located in a series of units located near the Gooseberry Creek/Salina Creek, and Lost Creek areas just southeast of the community of Salina, and just south of Interstate 70.</t>
  </si>
  <si>
    <t>Estimated mastication cost reduced to 400/acre.  Will add funds if contract comes back higher than that.</t>
  </si>
  <si>
    <t>Rocky Ford Watershed Restoration and Resilience Phase 2</t>
  </si>
  <si>
    <t>Brandon Jolley</t>
  </si>
  <si>
    <t xml:space="preserve">Improve and protect the Sevier River watershed by lop and scattering 788 acres and masticate 1,039 acres of pinyon and juniper as well as installing one big game guzzler. This project is a continuation of Phase 1 which provided maintenance lop and scatter on Forest and TLA lands, lop and scatter on BLM, cut pile and burn within ponderosa stands on BLM, and arch clearance for Phase II mastication on BLM. </t>
  </si>
  <si>
    <t>BLM and SITLA lands near Kingston, Utah.</t>
  </si>
  <si>
    <t>Hatch Bench Habitat and Watershed Improvement Project</t>
  </si>
  <si>
    <t>Hal Guymon</t>
  </si>
  <si>
    <t xml:space="preserve">Masticate 567 acres and two way chaining of 517 acres of previously treated project on the Hatch Bench that has become encroached with pinyon and juniper trees. Aerial seeding a total of 1084 ac. Construction of 20 Zeedyk structures to increase mesic habitat.  </t>
  </si>
  <si>
    <t>5 miles east of Hatch, Utah</t>
  </si>
  <si>
    <t>Only funded with NRCS Funds</t>
  </si>
  <si>
    <t>Yellowjacket Sandstone Butte</t>
  </si>
  <si>
    <t>Steven Barker</t>
  </si>
  <si>
    <t xml:space="preserve">This two-phase project aims to improve wildlife habitat and reduce hazardous fuels near the Coral Pink Sand Dunes State Park and private in-holdings by mechanically mulching approximately 1,245 acres in phase 1 and 2,484 acres in phase 2 to improve wildlife habitat, decrease encroachment of pinyon and juniper into Sagebrush and Mountain Brush sites and create a diverse age class of vegetation in the area. (see map).  </t>
  </si>
  <si>
    <t>Yellowjacket (Sandstone Butte) project is located south and west of Coral Pink Sand Dunes State Park and is approximately 20 miles south of Mt. Carmel Junction.</t>
  </si>
  <si>
    <t>88% BLM</t>
  </si>
  <si>
    <t>Bullhog.seed</t>
  </si>
  <si>
    <t>Only BLM funding</t>
  </si>
  <si>
    <t>Fillmore WMA Habitat and Private Land Habitat Improvement Project Phase III</t>
  </si>
  <si>
    <t>Within this project we are improving wildlife habitat on our WMA's and increasing wildlife habitat on private lands in Millard County. We have partnered with USFWS (Partners Program) to improve habitat for winter mule deer, elk and wild turkeys through habitat improvement projects such as pinyon and juniper lop and scatter, bullhog mastication, reseeding efforts, spring and mesic habitat conservation, and improving WMA fences.</t>
  </si>
  <si>
    <t>Project locations will be tied to three WMA's within the Fillmore and Holden areas of Millard County. They include the Youngsfield, Pioneer and Halfway Hill WMA's. The Private Lands identified within this project proposal will be adjacent to the Pioneer and Circus Hollow WMA's.</t>
  </si>
  <si>
    <t>Funding to finish fence replacement</t>
  </si>
  <si>
    <t>Red Hills Watershed Restoration and Resilience Phase 2</t>
  </si>
  <si>
    <t>Stan Gurley</t>
  </si>
  <si>
    <t xml:space="preserve">The project will pinyon and Juniper trees on 885 acre, 580 acres mechanical (mastication), and 924 acres lop and scatter. Seeding of grasses, forbs, and shrubs will take place in the area to be mechanically treated. This project will increase useable habitat for sage grouse and restore and enhance summer and winter habitat for mule deer.  </t>
  </si>
  <si>
    <t>The project is located 8 miles west of Parowan Utah, the majority of the project is located in the West Hills grazing allotment and smaller portions are located in the Rush lake and Benson allotments.
The Project is located in both Township 33S, Range 10W and Township 34S, Range 10W in multiple sections.</t>
  </si>
  <si>
    <t>99% BLM</t>
  </si>
  <si>
    <t>Bald Hills</t>
  </si>
  <si>
    <t>Partially funded. Phase as needed</t>
  </si>
  <si>
    <t>Miller Meadow Wildlife Habitat and Watershed Enhancement</t>
  </si>
  <si>
    <t>Treat a total of 1,764 acres mechanically treat (masticate) and seed Phase II and III Pinyon/Juniper to enhance year-round habitat for mule deer and elk. SITLA  and private lands will be fenced to protect the treatments from over utilization by wild horses and give the permittee the ability use the range while vegetation is established.</t>
  </si>
  <si>
    <t>Located on the south end of the Wah Wah Mountain Range, near the Blawn Mountain area of Beaver County, Utah.</t>
  </si>
  <si>
    <t>IRON/BEAVER</t>
  </si>
  <si>
    <t>South Hollow Habitat Improvement</t>
  </si>
  <si>
    <t xml:space="preserve">This project is intended to further improve upland areas near South Hollow and Willow Spring, creating additional browse and water sources for wildlife. This project focuses on reducing pinyon, juniper and white fur succession within the Mountain Shrub, Ponderosa Pine Mesic, and Aspen ecological systems on Canaan Mountain. Work will promote a fire resilient landscape, improve existing wetland areas, and introduce guzzlers for wildlife use within this crucial big-game transition zone. </t>
  </si>
  <si>
    <t>The project area is located 14 miles southwest of Escalante, UT. The proposed work will occur on the Escalante Ranger District, Dixie National Forest.</t>
  </si>
  <si>
    <t>Funding for guzzlers and pond clean out.  Remaining was to phase Mx as needed</t>
  </si>
  <si>
    <t xml:space="preserve">Red Canyon Habitat Restoration Project Phase II </t>
  </si>
  <si>
    <t xml:space="preserve">This project consists of two-way chaining 878 acres of phase III pinyon and juniper to remove trees and re-establish the perennial grass, forb and sagebrush communities.  This project will allow improved forage for livestock and wintering mule deer and elk herds on the east side of the Pahvant Mountain Range in Central Utah.  This project will be implemented on USFS Property, overseen from the Fillmore Forest Service Area Office.   </t>
  </si>
  <si>
    <t>This project is located on the east side of the Pahvant Mtn Range, at the mouth of Red Canyon west of Aurora, Utah.  Project will be implemented on Forest Service Properties. Project is located within T21 South R2 West; Sections 21, 27, 28, 29, and 33.</t>
  </si>
  <si>
    <t xml:space="preserve">99% USFS </t>
  </si>
  <si>
    <t>GIP funding only</t>
  </si>
  <si>
    <t>Red Cliffs Reserve Fire Prevention Herbicide Application Phase II</t>
  </si>
  <si>
    <t>This project is a continuation of a project that started in 2022 to treat areas within the Red Cliffs Reserve with herbicide to prevent fire events from causing significant loss of habitat for Desert Tortoise due to fire.</t>
  </si>
  <si>
    <t xml:space="preserve">The Red Cliffs Reserve Dersert Tortoise Preserve, in Washington County Utah on the West Side of I-15 From the North end of Quail Creek Reservoir to Cottonwood Springs Road. </t>
  </si>
  <si>
    <t>Plateau</t>
  </si>
  <si>
    <t xml:space="preserve">Paradise Spring Wildlife Habitat and Watershed Restoration </t>
  </si>
  <si>
    <t>Masticate and seed 339 acres of pinyon and juniper near Paradise Spring near Pinto, Utah for the improvement of wildlife habitat, and reduction of fuels.  Fence will be constructed to protect the seeding and to provide management.</t>
  </si>
  <si>
    <t>23 mile southwest of Cedar City, Utah, near the Town of Pinto, Utah.  Mastication is within Private land in Iron County.</t>
  </si>
  <si>
    <t>NRCS and GIP funding only</t>
  </si>
  <si>
    <t>Watts Mountain Habitat Improvement Phase 2</t>
  </si>
  <si>
    <t>Bryce Monroe</t>
  </si>
  <si>
    <t xml:space="preserve">Our desire is to improve and restore over 6,200 acres of habitat using multiple methods, including using a chain harrow to treat 2,210 acres of decadent sagebrush and hand-thinning, piling and burning of 4,004 acres of encroaching pinyon-juniper.
It is also our desire to fence roughly 2 acres of high-value riparian habitat along with seeding/transplanting plants with high wildlife value inside the protected area.
</t>
  </si>
  <si>
    <t xml:space="preserve">Approximately 6 miles west of Elsinore Utah on the South fork of Corn Creek Drainage
Proposed Management activities would take place on the Fillmore Ranger District of the Fishlake National Forest (FNF) between Kanosh and Elsinore, and includes the areas known as Mud Springs and Watts Mountain on the south end of the Pahvant Mountain Range. Elevation ranges between 6,500 to 8,000 feet.  
</t>
  </si>
  <si>
    <t>94%USFS</t>
  </si>
  <si>
    <t>SEVIER/MILLARD</t>
  </si>
  <si>
    <t>Partial funding.  Phase as needed</t>
  </si>
  <si>
    <t>Dalton Wash Wildlife Habitat Restoration</t>
  </si>
  <si>
    <t>Improve mule deer and elk wintering habitat by drill seeding 391 acres, masticating 210 acres, chaining 149 acres, aerial seeding 360 acres and building 11,000 feet of wildlife friendly fence.</t>
  </si>
  <si>
    <t>Dalton Wash is North of the Town of Virgin, Utah.  T41S R11W Sec 7, 8, 18</t>
  </si>
  <si>
    <t>East Paragonah Cattle Vegetation Treatment (phase 2)</t>
  </si>
  <si>
    <t>Martin Esplin</t>
  </si>
  <si>
    <t xml:space="preserve">Mechanical treatment to remove pinion juniper trees to reduce fuels loads and promote healthy range land. Seeding perennial grasses, forbs, shrubs to enhance biodiversity in the plant community structure. </t>
  </si>
  <si>
    <t>Approximately 30 miles north north east of Cedar City, Utah. The project site is approximately  five to seven miles west of Interstate 15 at the base the Black Mountains to the south. The project will be in multiple sections of T 32S R 9W and T 32S R 8W.</t>
  </si>
  <si>
    <t>Liza Wash Watershed and Wildlife Habitat Enhancement</t>
  </si>
  <si>
    <t>Seed and two way Chain 528 acres of SITLA property.  Followed up with fencing to protect the investment and allow for better management and install a watering facility for wildlife and livestock.</t>
  </si>
  <si>
    <t xml:space="preserve">14 miles northeast of Modena, Ut in Iron County.  </t>
  </si>
  <si>
    <t>Seed and Chain - TLA</t>
  </si>
  <si>
    <t xml:space="preserve">Gandy Warm Springs Recreation Improvement Project </t>
  </si>
  <si>
    <t xml:space="preserve">Gandy Warm Springs is an unique aquatic resource in the West Desert that provides habitat for native wildlife, water for the local community, a place of cultural significance, and a recreation opportunity for many. Since 2019, BLM has noticed large increase in the amount of recreation use this resource is receiving. This project intends to limit some of the recreation related impacts seen at the site through improvements designed to protect the resource and encourage sustainable tourism. </t>
  </si>
  <si>
    <t>Gandy Warm Springs is located in Gandy, UT which is about 100 miles west of Delta, UT and 53 miles south of Ibapah, UT</t>
  </si>
  <si>
    <t>BLM and Great Basin National Heritage funding only</t>
  </si>
  <si>
    <t xml:space="preserve">Boulder Mountain Fencing Improvement Phase 1 </t>
  </si>
  <si>
    <t>Lauren Nickell</t>
  </si>
  <si>
    <t xml:space="preserve">We propose to repair and maintain roughly 3.5 miles of barbed wire fencing, 1 mile of buck and pole fencing, and 0.75 mile of worm fencing across the western side of Boulder Mountain. Yearly fencing surveys will be completed in the spring once conditions allow to identify fencing issues and make necessary repairs.  </t>
  </si>
  <si>
    <t xml:space="preserve">All fencing repairs are located across the western side of Boulder Mountain on the Escalante Ranger District, Dixie National Forest in Garfield County, Utah. Fences are located across Upper Valley, along Whites Flat Road (FR 152), and up onto the Griffin Top. </t>
  </si>
  <si>
    <t>USFS funding only</t>
  </si>
  <si>
    <t>Beaver Dam Wash and Red Cliffs NCA Fuelbreak Treatment</t>
  </si>
  <si>
    <t>Melanie Oberhelman</t>
  </si>
  <si>
    <t>This project would be applying pre-emergent herbicide Rejuva (Indazaflam) along roadsides or previous wildland fire perimeters to reduce fine fuels created from invasive annual grasses. The overall project goal is to build wildland fire resilience by removing invasive annual grasses.</t>
  </si>
  <si>
    <t>This project is located within the Beaver Dam Wash and Red Cliffs National Conservation Area (NCA) both located in southwest Utah. Beaver Dam Wash NCA borders Nevada and Arizona  and Red Cliffs NCA is north of St. George, extending west to Ivins and east to Hurricane.</t>
  </si>
  <si>
    <t>Escalante Valley Habitat Restoration CCFO</t>
  </si>
  <si>
    <t xml:space="preserve">Improve 541 acres of deer winter range near New Castle by chain harrow, aerial seeding and herbicide applications to improve shrubs, perennial grass and forb diversity and control annual grasses. Improve 50 acres of phase 3 pinyon and juniper stands to create more forage production within mid-elevation areas for deer wintering. Improve 4,451 acres of decadent sagebrush stands northwest of Beryl Junction by chain harrow, aerial seeding and drill seed.
</t>
  </si>
  <si>
    <t xml:space="preserve">New Castle Project Area- T. 36S R. 15 W. (Southwest of Newcastle)
Wood West Project Area- T. 32S R. 16 W., T. 33S R. 16 W. ( North of Beryl Junction)
</t>
  </si>
  <si>
    <t>Eight Mile Hills</t>
  </si>
  <si>
    <t>Jeremy Cox</t>
  </si>
  <si>
    <t>Treat a total of 1,000 BLM acres by lop and scatter contract to enhance winter range habitat primarily for mule deer and reduce hazardous fuels near communities. The area contains mainly phase 1 and 2 of pinyon-juniper encroachment.</t>
  </si>
  <si>
    <t>This project is located west of Cedar City and along the north side of Highway 56. Much of the area next to this is currently being subdivided by a private developer.</t>
  </si>
  <si>
    <t>Salt Lake Office</t>
  </si>
  <si>
    <t>WRI Database Maintenance and Enhancements and Administration 2026</t>
  </si>
  <si>
    <t>Alison Whittaker</t>
  </si>
  <si>
    <t>WRI Wildlife Biologist-FY26</t>
  </si>
  <si>
    <t>NR and CR Guzzler Maintenance Crews - Utah Chukar and Wildlife Foundation</t>
  </si>
  <si>
    <t>Randy Hutchison</t>
  </si>
  <si>
    <t>Utah Chukar &amp; Wildlife Foundation</t>
  </si>
  <si>
    <t>Statewide</t>
  </si>
  <si>
    <t>Hydrologic Monitoring of Environmental Restoration Projects (FY 26)</t>
  </si>
  <si>
    <t>Emily Jainarain</t>
  </si>
  <si>
    <t>Utah Geological Survey</t>
  </si>
  <si>
    <t>GBRC Boom Truck</t>
  </si>
  <si>
    <t>Kevin Gunnell</t>
  </si>
  <si>
    <t>Update and replace aging restoration equipment delivery &amp; maintenance truck.</t>
  </si>
  <si>
    <t>MDF Stewardship Position FY26</t>
  </si>
  <si>
    <t>Mule Deer Foundation</t>
  </si>
  <si>
    <t>TBD</t>
  </si>
  <si>
    <t>Range Trend</t>
  </si>
  <si>
    <t>Unfunded Projects</t>
  </si>
  <si>
    <t>Fall 2025, Diamond Fork and Spanish Fork River Watershed Post Fire Restoration Phase V</t>
  </si>
  <si>
    <t>Michael Slater</t>
  </si>
  <si>
    <t xml:space="preserve">Next phase of restoration efforts following severe fires within the watershed in 2018.  These improvements are a continuation of efforts completed upstream identified in WRI projects 5969, 5709 and 4932.  Habitat improvement practices include upland plantings and instream installation of rock vanes, grade controls, rock clusters, root wads, etc to improve fisheries habitat.  
</t>
  </si>
  <si>
    <t xml:space="preserve">The project is resubmittal of portions of project #6882 which we were unable to complete in FY25.  The project will focus on habitat improvements in sections 19-21 of the Diamond Fork River in close proximity to Diamond Campground. The sections and planned improvements are described in more detail in the Diamond Fork Habitat Evaluation and Enhancement Planning Report (Allred and Biowest 2018)
</t>
  </si>
  <si>
    <t>Oak Creek Watershed Restoration</t>
  </si>
  <si>
    <t>Nicholas Dastrup</t>
  </si>
  <si>
    <t xml:space="preserve">A bullhog treatment will be used to remove encroaching Pinyon and Juniper from the landscape, Zeedyk structures will be used to enhance wet meadows, and oak will be mowed and treated to reduce fire risk and improve forage. </t>
  </si>
  <si>
    <t xml:space="preserve">approximately 5 miles north of Fairview </t>
  </si>
  <si>
    <t>Upper East Canyon Creek Watershed Restoration Project - FY26</t>
  </si>
  <si>
    <t>Jessica Kirby</t>
  </si>
  <si>
    <t>Summit County</t>
  </si>
  <si>
    <t>This is a multi-year phased project, of which we are in year 2, focused on improving the upland and riparian habitats throughout the East Canyon Creek Watershed.  Actions will focus on increasing forest health, decreasing wildfire risk and post-fire impacts, mitigating invasive and non-native weeds, and improving wildlife habitat and ecological health through revegetation.</t>
  </si>
  <si>
    <t>The project is located within the East Canyon Creek and Silver Creek - Weber River HUC10 sub-watershed.  Focus area is the upper portion of these boundaries, from Park City proper to lower Mormon Flat State Park at the Summit Morgan County line.</t>
  </si>
  <si>
    <t>Parley's Canyon Watershed Restoration Project FY26</t>
  </si>
  <si>
    <t>Dani Bordeaux</t>
  </si>
  <si>
    <t>The Parley's Canyon Watershed Restoration Project will continue to build on the previous phases of WRI funded restoration in Parley's Canyon. This phase will have a strong focus on invasive weed treatment, and the construction and maintenance of beaver damn analogs as well as pile burning to reduce fire risk along Parley's ROW.</t>
  </si>
  <si>
    <t>This project will be located within Parley's Canyon, a tributary from the Wasatch Mountains, to the Great Salt Lake. The work will take place between the ridgeline of the watershed near Summit County, to the mouth of Parley's Canyon approximately 11 miles west, and to the north in the Dell Canyon drainage of Parley's Canyon.</t>
  </si>
  <si>
    <t>50 BDAs &amp; PALs</t>
  </si>
  <si>
    <t>City Creek Watershed Restoration Project FY26</t>
  </si>
  <si>
    <t>Josh Cohn</t>
  </si>
  <si>
    <t>Salt Lake City</t>
  </si>
  <si>
    <t>The City Creek Watershed, host of Salt Lake City Department of Public Utilities (SLCDPU)'s $130 million upgraded treatment plant, is at high risk of catastrophic wildfire, which threatens drinking water quality and hydrological flows, increases risk of flooding for downstream residents and infrastructure, and jeopardizes ecosystem and watershed health.  This multi-year project aims to mitigate these risks through forest health treatments, installation of 6 LTPBRs, and invasive weed removal.</t>
  </si>
  <si>
    <t xml:space="preserve">Millcreek-Jordan River (HUC_10_=1602020403)
The City Creek Watershed Restoration Project will protect City Creek, which provides 8% of SLCDPU's total water supply. The treatments will focus on each side of City Creek Road from the guard station up to Rotary Park, multiple ridgelines within the canyon, and multiple riparian areas along the creek.
</t>
  </si>
  <si>
    <t>3 lrg BDAs, 2 sm BDAs, 1PALs</t>
  </si>
  <si>
    <t>Thistle Creek Watershed Restoration - FY26</t>
  </si>
  <si>
    <t>John Pell</t>
  </si>
  <si>
    <t xml:space="preserve">The project will treat multiple aspects of watershed health and build upon previous phases. We will inlcude stream restoration with BDAs and mastication and seeding of 1000-2000 acres within the Skyline HFRA project. Project is to restore appropriate fire return intervals to reduce effects of catastrophic fires and improve wildlife habitat. </t>
  </si>
  <si>
    <t>North Zone of the Manti La Sal National Forest. In the Thistle Creek Drainage near the community of Indianola in Sanpete County T12S, R 5E, Sec 6,7,18,20
And a portion of the DWR's Hill Top Conservation Easement just east of highway 89 about 2 miles southwest of the town of Millburn T13S, R 4E, sec 14,23,26 and 27.</t>
  </si>
  <si>
    <t>71% USFS</t>
  </si>
  <si>
    <t>Improving Habitat and Water Quality in the Spanish Fork River</t>
  </si>
  <si>
    <t>Kayleigh Mullen</t>
  </si>
  <si>
    <t>Trout Unlimited</t>
  </si>
  <si>
    <t>This project proposes restoration activities in the Spanish Fork River with a focus on in-stream habitat and improvements to water quality. Simple habitat improvements in the Spanish Fork River near the mouth of the canyon will have a positive effect on habitat quality, macroinvertebrate diversity and the trout fishery. Downstream improvements to urban stretches of the river will be made through increasing water quality, achieved through improving stormwater buffering through Spanish Fork City.</t>
  </si>
  <si>
    <t>Spanish Fork River/ Frontal Utah Lake HUC10 ID 1602020205
The habitat improvement aspect of this project will focus in-stream on the stretch of river between the Mapleton/ Highline Diversion and Spanish Fork River Park in Spanish fork Canyon.
The stormwater system retrofit aspect of this project will focus on sites along the Lower Spanish Fork River between Powerhouse Road to the east and I-15 to the west.</t>
  </si>
  <si>
    <t>Cottonwood Canyons Watershed Restoration and Fuels Reduction FY26</t>
  </si>
  <si>
    <t>Ella Abelli-Amen</t>
  </si>
  <si>
    <t>Cottonwood Canyons Foundation</t>
  </si>
  <si>
    <t xml:space="preserve">Cottonwood Canyons Foundation will complete native plant restoration, invasive species management, and fuel reduction within the culinary watershed area of Big and Little Cottonwood Canyon in order to improve watershed health and biological diversity, increase water quality and yield, and allow for the sustainable use of both the drinking water and recreation resources. </t>
  </si>
  <si>
    <t>Surveying and mapping, chemical and mechanical treatment of invasive plants, restoration by seeding and planting, and fuels reduction will take place in Big Cottonwood Canyon (BCC) and  Little Cottonwood Canyon (LCC), Utah.</t>
  </si>
  <si>
    <t>M</t>
  </si>
  <si>
    <t>Emigration Watershed Restoration Project FY26</t>
  </si>
  <si>
    <t>This project has a strong emphasis on reducing Myrtle Spurge infestation in Emigration Canyon, Red Butte Garden area, This is the Place Monument area, and the foothills south of Hogle Zoo.
This project will also include BDA installations and cut and pile fuels work to reduce fire risk to the project area.</t>
  </si>
  <si>
    <t>Project location will be from Red Butte Canyon Road on the north, along the foothills running south to head east up Emigration Canyon and heading north and east from Emigration Canyon along Emigration Creek adjacent to Killyon Canyon Trail.</t>
  </si>
  <si>
    <t>30 BDAs</t>
  </si>
  <si>
    <t>Upper Tickville Watershed Restoration</t>
  </si>
  <si>
    <t>Miles McCoy-Sulentic</t>
  </si>
  <si>
    <t>Utah National Guard</t>
  </si>
  <si>
    <t>Improve watershed health by improving road drainage and construction of Zeedyk structures in ephemeral stream channel.</t>
  </si>
  <si>
    <t>Upper Tickville watershed within Camp Williams near Bluffdale, UT.</t>
  </si>
  <si>
    <t>White Pine Canyon Creek, The Colony, Summit County FY25</t>
  </si>
  <si>
    <t>Michael Quinones</t>
  </si>
  <si>
    <t xml:space="preserve">This project is designed to maintain water quality discharged from White Pine Canyon Creek, enhance and protect riparian zones along its course, restore aspen communities, and minimize the likelihood of an uncharacteristic catastrophic wildfire and its disastrous effects. Additionally conservation of down stream wetland and fishery habitat will be an indirect benefit from these ongoing actions.  
</t>
  </si>
  <si>
    <t xml:space="preserve">The Colony is located in Summit County and shares a border with Salt Lake County. It is approximately 3 miles from Parleys Summit and 5 miles from Park City.  The project is situated within a 4,200 acre, privately owned and operated residential community. Approximately 2,500 acres are designated as open space, preserved and managed through community values, commitment to preservation, and stakeholder accountability. The area predominantly has a northeast facing aspect with two major drainages. </t>
  </si>
  <si>
    <t>Utah Lakeshore Wetlands: Enhancing Watershed Health</t>
  </si>
  <si>
    <t>Ankur Choudhary</t>
  </si>
  <si>
    <t>Consor Engineers</t>
  </si>
  <si>
    <t>The Utah Lakeshore Wetlands: Enhancing Watershed Health project will restore 24 acres of wetland habitat along Utah Lake's western shores, reconnecting wetlands and the lake by addressing a barrier created by an irrigation canal. Efforts will target invasive species to improve watershed health, water quality, and biodiversity. The project also includes two fully funded trail segments, the Hot Pots and Amanda Lane trails.</t>
  </si>
  <si>
    <t>The project is located along the western shores of Utah Lake in Saratoga Springs, Utah. Beginning just north of Eagle Park, the restoration area spans approximately two miles south and encompasses approximately 24 acres. This restoration site lies between residential properties to the west and Utah Lake to the east.</t>
  </si>
  <si>
    <t>Watershed Health</t>
  </si>
  <si>
    <t>Stewart Lake WMA Habitat Improvements FY26</t>
  </si>
  <si>
    <t>Spot spray of previously treated Russian olive and tamarisk, with some limited new removal. Also, aerial herbicide application to control cattail growth. Northwest 30 acres will have herbicide treatments to prepare site for perennial seeding event in the fall / winter of 2025.</t>
  </si>
  <si>
    <t>On the Stewart Lake WMA in Jensen, UT</t>
  </si>
  <si>
    <t>Anthro Mountain Restoration Project (Maintenance/Re-entry)</t>
  </si>
  <si>
    <t>Bob Christensen</t>
  </si>
  <si>
    <t>The purpose of this project is to maintain the restoration, watershed improvements, and wildlife habitat improvements on Anthro Mountain. Work in this area has benefitted the watershed and many wildlife species such as sage-grouse, elk, deer, pronghorn, and other sagebrush obligate species. This project will maintain past restoration work by re-entering some of the sagebrush communities to remove conifers that are again starting to encroach these communities and to repair an existing guzzler.</t>
  </si>
  <si>
    <t>The project areas are located in Duchesne County, southeast of the town of Duchesne. More specifically the maintenance/re-entry and guzzler repair are located on Nutters ridge and Alkali ridge of Anthro Mountain.</t>
  </si>
  <si>
    <t>Vernal Municipal Watershed Protection Project Phase 4</t>
  </si>
  <si>
    <t>Ryan Mower</t>
  </si>
  <si>
    <t>The Vernal Municipal Watershed Restoration Project is designed to be a broad ranging project that will protect the water supply for Vernal, Utah and the adjacent communities. The project will also benefit many other resources including fuels, wildlife, fisheries, forest health and range management. The project treatments will include stream restoration, shaded fuel breaks, meadow restoration, and timber stand improvements. This proposal will concentrate on the Lakeshore Basin Area.</t>
  </si>
  <si>
    <t>The project area is within the Vernal Ranger District on the Ashley National Forest. It includes areas primarily within Uintah County along the White Cloud loop west of Highway 191. The project includes the northern areas of the Vernal Municipal Watershed: including Dry Fork drainage on the west and Little Brush Creek on the eastern end. This proposal will concentrate on the Lakeshore Basin Area.</t>
  </si>
  <si>
    <t>Little Bear-Logan Watershed Restoration Phase II</t>
  </si>
  <si>
    <t>Improve health of the Little Bear-Logan Watershed through riparian and upland treatments across multiple landowners throughout the watershed. This project aims to enhance watershed health, biological diversity, and critical winter habitat for mule deer and elk by thinning juniper, preserving springs, and restoring stream functionality. Mastication of 966 acres and hand cutting and piling on 582 acres. This is a collaboration among the UDWR, USFS, USFWS, TU and private landowners.</t>
  </si>
  <si>
    <t>Juniper thinning will be in the Mahogany Ridge area, Logan Canyon (Wood Camp, Card Canyon) and along the Lefthand Fork of Blacksmith Fork, and Hardware WMA.</t>
  </si>
  <si>
    <t>Pole Creek Riparian Improvements</t>
  </si>
  <si>
    <t xml:space="preserve">Restore ~1 mile of Pole Creek of west Box Elder County using process-based restoration and vegetation management techniques. </t>
  </si>
  <si>
    <t>Utah State Trust Land Block in North-Western most corner of Utah in the Goose Creek Mountain Range.</t>
  </si>
  <si>
    <t>3-4 Complexes</t>
  </si>
  <si>
    <t>DETPM</t>
  </si>
  <si>
    <t>Lower San Rafael &amp; Price River Riparian Corridor Habitat Improvement, Phase 4</t>
  </si>
  <si>
    <t xml:space="preserve">Phase 4 will continue to build and expand upon the efforts completed in previous phases. Efforts will benefit Federally listed and State sensitive native fish species, improve wildlife habitat, and riparian buffers (private and public land). Riparian benefits will increase by expanding the restoration footprint from phase 3, maintain existing instream structures, add large boulders, continue non-native vegetation removal and native plantings, reintroduce beavers, and monitor the effectiveness. </t>
  </si>
  <si>
    <t xml:space="preserve">The project is located along three sites of the Lower San Rafael River (below highway 24) near highway 24, Cottonwood wash, and Moonshine wash. On the Lower Price River below Woodside bridge (highway 6). </t>
  </si>
  <si>
    <t>Tam and RO Control/Maint &amp; BDAs</t>
  </si>
  <si>
    <t>20-40 per km</t>
  </si>
  <si>
    <t>West Coyote Creek Restoration and Range Improvement</t>
  </si>
  <si>
    <t>Matthew McEttrick</t>
  </si>
  <si>
    <t>This project will restore 4.5 miles of riparian habitat in SE Utah, focusing on rangeland improvement and ecosystem health and function. Work will include tamarisk removal and stump treatment, non-native weed treatments, native seeding, mapping and layout for beaver dam analog structures, BDA installation, and revegetation.</t>
  </si>
  <si>
    <t>This location for the project will be a an approximately 4.5 mile stretch of West Coyote Creek, starting approximately one 1/2 mile west of the the junction of US46 and US191 and running four miles to the east of the same junction. The project area will also include the adjacent upland/riparian buffer up to 1/4 mile from the center of West Coyote Creek on each side of the creek.</t>
  </si>
  <si>
    <t>60-80 per stream mile</t>
  </si>
  <si>
    <t>Dugout Ranch FY26 Low Tech Process Based Restoration Projects</t>
  </si>
  <si>
    <t>Kristen Redd</t>
  </si>
  <si>
    <t xml:space="preserve">Retreatment of the Goudelock project, which was a 2 mile reach on TNC private lands where we implemented 29 machine built and 25 hand built structures.
New Project on SITLA parcel, just to the North of the Goudelock project.  30+ machine and hand-built structures as a continuation of the work on the Goudelock.
New project on Indian Creek, 30 + machine and hand-built structures below confluence of N. Cottonwood and Indian Creek or 30+ structures at the Dugout Ranch HQ </t>
  </si>
  <si>
    <t>Dugout Ranch, N. Cottonwood Creek and Indian Creek, located in the Indian Creek Watershed, San Juan County, UT</t>
  </si>
  <si>
    <t>Huntington Creek Tributaries Restoration Phase 1</t>
  </si>
  <si>
    <t>Project implementation of LTPBR techniques on Nuck Woodward Creek and the ephemeral canyons of Huntington Creek to increase fish habitat and reduce the erosion of these creeks and high sediment loads in the mainstem of Huntington Creek. NEPA will performed under this project on the ephemeral canyons of Huntington Creek for future project implementation.</t>
  </si>
  <si>
    <t xml:space="preserve">Nuck Woodward Creek below Sawmill canyon. Side Canyons of Huntington Creek including corral canyon, pole canyon, mill canyon, day canyon, engineers canyon, and other smaller unnamed canyons in the footprint of the Seeley Fire. Additional habitat assessments and surveying in Scadd Valley Creek will be included in this project as well. </t>
  </si>
  <si>
    <t>Price River Improvements - Helper, UT</t>
  </si>
  <si>
    <t>Quinn Donnelly</t>
  </si>
  <si>
    <t>Helper City</t>
  </si>
  <si>
    <t xml:space="preserve">The Helper River Revitalization project has significantly improved the Price River through Helper, UT and the City intends to continue improvements on the river. Three previous fish passage projects were damaged by severe flash floods that occurred after the Bear Fire impacted the Price River Watershed in 2021. This proposal would help repair those damages and will also expand Helper City's master planning effort for additional improvements along the corridor. </t>
  </si>
  <si>
    <t>The project reach includes a 1.5 mile stretch of the Price River through Helper City in Carbon County, Utah. The downstream limit is the Sacco Diversion and the upstream limit is the intersection of N Main St and US-191.</t>
  </si>
  <si>
    <t>Harts Draw Habitat Improvement Phase I</t>
  </si>
  <si>
    <t>Barb Smith</t>
  </si>
  <si>
    <t>Implement vegetation treatments on 1337 acres to restore productive rangeland habitat for big game and reduce the density and continuity of fuels.</t>
  </si>
  <si>
    <t>Located on Peters Point above Harts Draw north of the city of Monticello on the Monticello District, Manti-La Sal National Forest.</t>
  </si>
  <si>
    <t>Zion Migration Corridor Habitat Improvement Phase 6</t>
  </si>
  <si>
    <t xml:space="preserve">Improve habitat for all wildlife while focusing on migration corridor habitat for mule deer by seeding and masticating 1,230 acres of phase II and phase III juniper and some pinyon, lop and scattering 250 acres of juniper and pinyon. along with strategic felling of trees into drainages to create mesic habitat and reduce erosion and sedimentation into nearby tributaries. 27 acres of conifer thinning, 21 Zeedyk structures, 20 BDA structures, Rabbit brush and decadent sage mow.   </t>
  </si>
  <si>
    <t>North Fork of the Virgin River, Straight Canyon, Hogs Heaven and clear creek mountain.</t>
  </si>
  <si>
    <t>WASHINGTON/KANE</t>
  </si>
  <si>
    <t>21 Zeedyk, 20 BDAs</t>
  </si>
  <si>
    <t>Clear Creek Watershed Function and Wildlife Habitat Restoration Project</t>
  </si>
  <si>
    <t>Mechanically pile and burn 181 of dead standing timber, install 200 of Zeedyk structures and 80 Beaver Dam Analogs in the headwaters of Clear Creek.</t>
  </si>
  <si>
    <t xml:space="preserve">Clear Creek starts in eastern Iron County and is one of the main tributaries into Panguitch Lake, in Garfield County.  </t>
  </si>
  <si>
    <t xml:space="preserve">Asay Creek Watershed and Habitat Resilience </t>
  </si>
  <si>
    <t>Masticate and seed 1,418 acres of pinyon and juniper in sagebrush ecological sites.  Mow and chemically treat 161 acres of rabbit brush in wet meadow systems.  And plant woody riparian vegetation and fence portions of the Asay Creek.</t>
  </si>
  <si>
    <t>Six mile southwest of Hatch, Ut.</t>
  </si>
  <si>
    <t>Kolob Forest Restoration and Fuels Reduction</t>
  </si>
  <si>
    <t>Masticate 43 acres of dead and down timber and seed with native grasses and forbs primarily for pollinators adjacent to Kolob Reservoir.  Masticate and seed 466 acres.</t>
  </si>
  <si>
    <t xml:space="preserve">22 Miles southeast of Cedar City, UT.  This project is on private property around Kolob Reservoir.  </t>
  </si>
  <si>
    <t xml:space="preserve">Sheep Bridge Invasive Riparian Species Removal </t>
  </si>
  <si>
    <t>Remove 13 acres of russian olive and tamarisk from the Virgin River and chemically retreat the area for 2 years.  Plant native riparian vegetation and seed all disturbed areas with native grasses and forbs.</t>
  </si>
  <si>
    <t xml:space="preserve">1.5 miles west of the Town of Virgin, Utah.  </t>
  </si>
  <si>
    <t xml:space="preserve"> White Sage Habitat Restoration Project Phase 3</t>
  </si>
  <si>
    <t xml:space="preserve">The White Sage Habitat Restoration Phase 3 will consist of the reduction of pinyon and juniper fuel loading southeast of Kanosh, Utah.  This project will consist of a bullhog mastication of smaller pinyon-juniper trees with skid steers within USFS, State and hand thin lop and scatter within Private lands. </t>
  </si>
  <si>
    <t>White Sage Habitat Restoration Project phase 2 will take place from Widemouth Canyon south towards Dog Valley southeast of Kanosh, Utah.  Project will consist of treatments on State, Federal and Private Properties on the west side of the Pahvant Mountain Range.</t>
  </si>
  <si>
    <t>Anderson Mountain Phase 2</t>
  </si>
  <si>
    <t xml:space="preserve">Treat a approximately of 1800 acres with a lop and scatter treatment to be completed 2026. Issue a agreement for approximately 1500 acres of archeological clearance to be masticated and chain harrowed 2026 and or 2027. This project will restore and enhance summer substantial and winter crucial habitat for mule deer, and it is possible the proposed treatment will increase useable habitat for sage grouse. The area contains all phases of pinyon-juniper encroachment, but the majority is Phase 2. </t>
  </si>
  <si>
    <t xml:space="preserve">The project area is located approximately 10 miles south of Beaver, Utah and East of I-15. The project will incorporate lands in both Iron and Beaver counties. </t>
  </si>
  <si>
    <t>Thousand Lakes Habitat Improvement Phase IV Archealogy</t>
  </si>
  <si>
    <t>Obtain Archaeology clearances on roughly 3,173 acres in the Solomon Basin to prepare for future mastication work. NEPA is completed.</t>
  </si>
  <si>
    <t>The focus area is in the Garden Basin drainage on the east side of Thousand Lake mountain  on National Forest System lands, within Sevier County.  The project area can be described as rolling valleys and foothills dominated by Sagebrush steppe, mountain brush and Pinyon-Juniper vegetation types.</t>
  </si>
  <si>
    <t>Bear Creek: Southern Leatherside Chub and Riparian Habitat Enhancement</t>
  </si>
  <si>
    <t>Jacob Stout</t>
  </si>
  <si>
    <t>The project will result in expanding and enhancing the existing instream and riparian habitat on approximately 5.4 miles of stream on BLM managed lands within Bear Creek and obtain abundance and distribution for Southern Leatherside Chub within Bear Creek before and after stream restoration work.</t>
  </si>
  <si>
    <t>Bear Creek is found on the northern end of the Markagunt Plateau in Iron County, Utah. It is a tributary to the Middle Sevier River located south of Highway 20 within Bear Valley.</t>
  </si>
  <si>
    <t>50 instream structures</t>
  </si>
  <si>
    <t>Jackrabbit Mountain Vegetation Treatment</t>
  </si>
  <si>
    <t>Mechanical and lop and scatter treatments to remove pinion juniper trees for wildfire fuels reduction and to promote healthy rangeland. Archaeological surveys to preserve and protect cultural resources in the treatment areas. Seeding perennial grasses, forbs, and shrubs to enhance biodiversity in the vegetation structure on the landscape.</t>
  </si>
  <si>
    <t>The project is approximately 10 miles northwest of Parowan, Utah in Iron County. The treatment will be on the west side of Interstate 15 in the benches and hills on edge of Parowan Valley. The project site lays in T 32S R 9W and T 33S R 9W in multiple sections.</t>
  </si>
  <si>
    <t>98% BLM</t>
  </si>
  <si>
    <t>Kanab Creek Woody Invasive Mitigation and Restoration Project Phase 1</t>
  </si>
  <si>
    <t>Jordan Moody</t>
  </si>
  <si>
    <t>Best Friends Animal Society</t>
  </si>
  <si>
    <t xml:space="preserve">Approximately 3.4 miles of Kanab Creek flows through Best Friends Animal Society (BFAS) in Kanab, Utah. Currently, 1.25 miles have received treatment and passive restoration efforts. The proposed Kanab Creek Woody Invasive Mitigation and Restoration Project will resume from the most recent northern treatment boundary and continue south to the BFAS property boundary near HWY 89. Phase I includes retreatments, active vegetation restoration, and protocols that minimize native habitat disturbances. </t>
  </si>
  <si>
    <t xml:space="preserve">The project location is the length of Kanab Creek that traverses through Best Friends Animal Society from the southern boundary adjacent to HWY 89, extending northeast to acreage managed by the Bureau of Land Management. Riparian enhancement treatments are planned for grazing allotments BFAS leases from the BLM. </t>
  </si>
  <si>
    <t>Long Hill Vegetation Treatment Phase 2</t>
  </si>
  <si>
    <t>Mechanical treatment to remove pinion juniper trees on approximately 1000 acres. Mastication or bullhog will be the methods of treatment. A cultural survey will be done prior to treatment on these acres. This will be to ensure cultural resources are avoided be the heavy equipment necessary for the implementation of this project.</t>
  </si>
  <si>
    <t>This project is located in Iron County, Utah approximately 13 miles northwest of the town of Parowan. This project is located in T 32 S R 9 W in multiple sections.</t>
  </si>
  <si>
    <t>Water Canyon Wildlife Habitat Improvement Project</t>
  </si>
  <si>
    <t>Dameon Julander</t>
  </si>
  <si>
    <t>Improve winter crucial and summer substantial mule deer habitat by treating 1,360 acres of wildlife habitat.</t>
  </si>
  <si>
    <t>Water Canyon is located approximately 1 mile east of Paragonah.</t>
  </si>
  <si>
    <t>Cedar Wash Mule Deer Habitat Improvement</t>
  </si>
  <si>
    <t xml:space="preserve">This project is designed as maintenance on a chaining that was completed on a section of SITLA in 1981 near Escalante.  Project features include lop and scatter of PJ and the addition of a wildlife guzzler. </t>
  </si>
  <si>
    <t>This project is located 6 miles south of Escalante on the Cedar Wash road.</t>
  </si>
  <si>
    <t>L&amp;S - TLA</t>
  </si>
  <si>
    <t xml:space="preserve">Horse Hollow Sagebrush Enhancement </t>
  </si>
  <si>
    <t xml:space="preserve">Aerially seed and and mechanically improve 1,389 acres of sagebrush sites to reduce sagebrush canopy cover and convert large even-aged sagebrush stands to multiple age structures, and improve grass and forb understory for diversity.  </t>
  </si>
  <si>
    <t>Northwest of the Three Peaks Recreational area near Cedar City, Utah. 
T. 34S R. 12 W. Section 34</t>
  </si>
  <si>
    <t>Meadow Wildlife Habitat Improvement FY 26-27</t>
  </si>
  <si>
    <t>Improve wildlife habitat on private land by treating weeds and planting desirable species. Create desirable habitat with a goal using the property for the walk-in access program.</t>
  </si>
  <si>
    <t>About one mile northwest of Meadow, Utah</t>
  </si>
  <si>
    <t>BLM Cedar City Field Office Pinyon Jay Research</t>
  </si>
  <si>
    <t>Derek Christensen</t>
  </si>
  <si>
    <t>This study aims to identify habitat preferences of pinyon jays in pinyon-juniper woodlands of varying seral stages and management histories. The study design includes using multiscale habitat data (i.e., point counts, breeding colony and nest locations, drone analysis of woodland structure, satellite telemetry) to monitor habitat use. These data will be integrated with remotely-sensed landscape, fire, and management data to inform future management.</t>
  </si>
  <si>
    <t>The project is located on BLM lands across Iron and Beaver Counties where pinyon jay colonies are found; habitat measurements and tag allocation will be prioritized based on each colony's location in respect to restoration projects, with an effort made to sample across variation in management histories. Current potential areas include the Black Mountains, Hamlin Valley, Cedar City, Three Peaks, Haystack Mtn, Wah Wah Valley, Pine Valley, Schurtz Canyon, Mineral Mtns, and Parowan Front.</t>
  </si>
  <si>
    <t>Total</t>
  </si>
  <si>
    <t>Funded Projects</t>
  </si>
  <si>
    <t>FY-2026 WRI Project Funding Lists</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</si>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</sst>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Aptos Narrow"/>
      <scheme val="minor"/>
    </font>
    <font>
      <sz val="11"/>
      <color theme="1"/>
      <name val="Aptos Narrow"/>
      <family val="2"/>
      <scheme val="minor"/>
    </font>
    <font>
      <b/>
      <sz val="11"/>
      <color rgb="FF3C4043"/>
      <name val="Calibri"/>
      <family val="2"/>
    </font>
    <font>
      <sz val="11"/>
      <color theme="1"/>
      <name val="Calibri"/>
      <family val="2"/>
    </font>
    <font>
      <sz val="11"/>
      <color rgb="FF000000"/>
      <name val="Calibri"/>
      <family val="2"/>
    </font>
    <font>
      <b/>
      <sz val="11"/>
      <color rgb="FF000000"/>
      <name val="Calibri"/>
      <family val="2"/>
    </font>
    <font>
      <sz val="11"/>
      <color rgb="FF9C6500"/>
      <name val="Calibri"/>
      <family val="2"/>
    </font>
    <font>
      <b/>
      <sz val="11"/>
      <color theme="1"/>
      <name val="Calibri"/>
      <family val="2"/>
    </font>
    <font>
      <sz val="11"/>
      <color rgb="FF333333"/>
      <name val="Calibri"/>
      <family val="2"/>
    </font>
    <font>
      <sz val="11"/>
      <color rgb="FFFF9900"/>
      <name val="Calibri"/>
      <family val="2"/>
    </font>
    <font>
      <sz val="11"/>
      <color rgb="FFFF0000"/>
      <name val="Calibri"/>
      <family val="2"/>
    </font>
    <font>
      <b/>
      <sz val="12"/>
      <color theme="1"/>
      <name val="Calibri"/>
      <family val="2"/>
    </font>
    <font>
      <b/>
      <sz val="12"/>
      <color rgb="FF333333"/>
      <name val="Calibri"/>
      <family val="2"/>
    </font>
    <font>
      <b/>
      <sz val="14"/>
      <color theme="1"/>
      <name val="Calibri"/>
      <family val="2"/>
    </font>
    <font>
      <b/>
      <sz val="24"/>
      <color theme="1"/>
      <name val="Aptos Narrow"/>
      <family val="2"/>
      <scheme val="minor"/>
    </font>
  </fonts>
  <fills count="30">
    <fill>
      <patternFill patternType="none"/>
    </fill>
    <fill>
      <patternFill patternType="gray125"/>
    </fill>
    <fill>
      <patternFill patternType="solid">
        <fgColor theme="5" tint="0.59999389629810485"/>
        <bgColor rgb="FFC6E0B4"/>
      </patternFill>
    </fill>
    <fill>
      <patternFill patternType="solid">
        <fgColor theme="5" tint="0.59999389629810485"/>
        <bgColor rgb="FFFFE699"/>
      </patternFill>
    </fill>
    <fill>
      <patternFill patternType="solid">
        <fgColor theme="5" tint="0.59999389629810485"/>
        <bgColor rgb="FFDDEBF7"/>
      </patternFill>
    </fill>
    <fill>
      <patternFill patternType="solid">
        <fgColor theme="5" tint="0.59999389629810485"/>
        <bgColor rgb="FFFFEB9C"/>
      </patternFill>
    </fill>
    <fill>
      <patternFill patternType="solid">
        <fgColor theme="5" tint="0.59999389629810485"/>
        <bgColor rgb="FFC1E4F5"/>
      </patternFill>
    </fill>
    <fill>
      <patternFill patternType="solid">
        <fgColor theme="5" tint="0.59999389629810485"/>
        <bgColor rgb="FF9BC2E6"/>
      </patternFill>
    </fill>
    <fill>
      <patternFill patternType="solid">
        <fgColor rgb="FF9BC2E6"/>
        <bgColor rgb="FF9BC2E6"/>
      </patternFill>
    </fill>
    <fill>
      <patternFill patternType="solid">
        <fgColor rgb="FFCCCCCC"/>
        <bgColor rgb="FFCCCCCC"/>
      </patternFill>
    </fill>
    <fill>
      <patternFill patternType="solid">
        <fgColor rgb="FFD9D9D9"/>
        <bgColor rgb="FFD9D9D9"/>
      </patternFill>
    </fill>
    <fill>
      <patternFill patternType="solid">
        <fgColor rgb="FF92D050"/>
        <bgColor rgb="FF00B0F0"/>
      </patternFill>
    </fill>
    <fill>
      <patternFill patternType="solid">
        <fgColor rgb="FF92D050"/>
        <bgColor indexed="64"/>
      </patternFill>
    </fill>
    <fill>
      <patternFill patternType="solid">
        <fgColor theme="5" tint="0.59999389629810485"/>
        <bgColor rgb="FFFFF2CC"/>
      </patternFill>
    </fill>
    <fill>
      <patternFill patternType="solid">
        <fgColor rgb="FF92D050"/>
        <bgColor rgb="FFFFF2CC"/>
      </patternFill>
    </fill>
    <fill>
      <patternFill patternType="solid">
        <fgColor rgb="FFFFFF00"/>
        <bgColor rgb="FF8E7CC3"/>
      </patternFill>
    </fill>
    <fill>
      <patternFill patternType="solid">
        <fgColor theme="5" tint="0.59999389629810485"/>
        <bgColor indexed="64"/>
      </patternFill>
    </fill>
    <fill>
      <patternFill patternType="solid">
        <fgColor rgb="FFC6E0B4"/>
        <bgColor rgb="FFC6E0B4"/>
      </patternFill>
    </fill>
    <fill>
      <patternFill patternType="solid">
        <fgColor theme="2" tint="-0.249977111117893"/>
        <bgColor indexed="64"/>
      </patternFill>
    </fill>
    <fill>
      <patternFill patternType="solid">
        <fgColor rgb="FFFFFF00"/>
        <bgColor rgb="FFFFFF00"/>
      </patternFill>
    </fill>
    <fill>
      <patternFill patternType="solid">
        <fgColor rgb="FFFFFFFF"/>
        <bgColor rgb="FFFFFFFF"/>
      </patternFill>
    </fill>
    <fill>
      <patternFill patternType="solid">
        <fgColor rgb="FF92D050"/>
        <bgColor rgb="FF8E7CC3"/>
      </patternFill>
    </fill>
    <fill>
      <patternFill patternType="solid">
        <fgColor theme="9"/>
        <bgColor theme="9"/>
      </patternFill>
    </fill>
    <fill>
      <patternFill patternType="solid">
        <fgColor rgb="FFFFFF00"/>
        <bgColor indexed="64"/>
      </patternFill>
    </fill>
    <fill>
      <patternFill patternType="solid">
        <fgColor rgb="FF8E7CC3"/>
        <bgColor rgb="FF8E7CC3"/>
      </patternFill>
    </fill>
    <fill>
      <patternFill patternType="solid">
        <fgColor rgb="FFFFC7CE"/>
        <bgColor rgb="FFFFC7CE"/>
      </patternFill>
    </fill>
    <fill>
      <patternFill patternType="solid">
        <fgColor rgb="FFFFC7CE"/>
        <bgColor indexed="64"/>
      </patternFill>
    </fill>
    <fill>
      <patternFill patternType="solid">
        <fgColor theme="0"/>
        <bgColor theme="0"/>
      </patternFill>
    </fill>
    <fill>
      <patternFill patternType="solid">
        <fgColor rgb="FFFF9900"/>
        <bgColor rgb="FFFF9900"/>
      </patternFill>
    </fill>
    <fill>
      <patternFill patternType="solid">
        <fgColor rgb="FFFF0000"/>
        <bgColor indexed="64"/>
      </patternFill>
    </fill>
  </fills>
  <borders count="11">
    <border>
      <left/>
      <right/>
      <top/>
      <bottom/>
      <diagonal/>
    </border>
    <border>
      <left style="thin">
        <color rgb="FF000000"/>
      </left>
      <right style="thin">
        <color rgb="FF000000"/>
      </right>
      <top style="thin">
        <color rgb="FF000000"/>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44" fontId="1" fillId="0" borderId="0" applyFont="0" applyFill="0" applyBorder="0" applyAlignment="0" applyProtection="0"/>
  </cellStyleXfs>
  <cellXfs count="98">
    <xf numFmtId="0" fontId="0" fillId="0" borderId="0" xfId="0"/>
    <xf numFmtId="0" fontId="2" fillId="0" borderId="0" xfId="0" applyFont="1"/>
    <xf numFmtId="0" fontId="3" fillId="0" borderId="0" xfId="0" applyFont="1" applyAlignment="1">
      <alignment wrapText="1"/>
    </xf>
    <xf numFmtId="0" fontId="3" fillId="0" borderId="0" xfId="0" applyFont="1"/>
    <xf numFmtId="0" fontId="4" fillId="0" borderId="0" xfId="0" applyFont="1" applyAlignment="1">
      <alignment wrapText="1"/>
    </xf>
    <xf numFmtId="4" fontId="5" fillId="0" borderId="0" xfId="0" applyNumberFormat="1" applyFont="1" applyAlignment="1">
      <alignment wrapText="1"/>
    </xf>
    <xf numFmtId="0" fontId="5" fillId="0" borderId="0" xfId="0" applyFont="1" applyAlignment="1">
      <alignment wrapText="1"/>
    </xf>
    <xf numFmtId="0" fontId="5" fillId="0" borderId="0" xfId="0" applyFont="1"/>
    <xf numFmtId="44" fontId="5" fillId="0" borderId="0" xfId="0" applyNumberFormat="1" applyFont="1" applyAlignment="1">
      <alignment wrapText="1"/>
    </xf>
    <xf numFmtId="0" fontId="6" fillId="0" borderId="0" xfId="0" applyFont="1" applyAlignment="1">
      <alignment horizontal="center" wrapText="1"/>
    </xf>
    <xf numFmtId="0" fontId="7" fillId="0" borderId="0" xfId="0" applyFont="1" applyAlignment="1">
      <alignment wrapText="1"/>
    </xf>
    <xf numFmtId="44" fontId="4" fillId="0" borderId="0" xfId="0" applyNumberFormat="1" applyFont="1" applyAlignment="1">
      <alignment wrapText="1"/>
    </xf>
    <xf numFmtId="4" fontId="4" fillId="0" borderId="0" xfId="0" applyNumberFormat="1" applyFont="1" applyAlignment="1">
      <alignment wrapText="1"/>
    </xf>
    <xf numFmtId="44" fontId="4" fillId="0" borderId="1" xfId="0" applyNumberFormat="1" applyFont="1" applyBorder="1" applyAlignment="1">
      <alignment wrapText="1"/>
    </xf>
    <xf numFmtId="44" fontId="7" fillId="0" borderId="0" xfId="0" applyNumberFormat="1" applyFont="1" applyAlignment="1">
      <alignment wrapText="1"/>
    </xf>
    <xf numFmtId="44" fontId="3" fillId="0" borderId="0" xfId="0" applyNumberFormat="1" applyFont="1" applyAlignment="1">
      <alignment wrapText="1"/>
    </xf>
    <xf numFmtId="44" fontId="3" fillId="0" borderId="2" xfId="0" applyNumberFormat="1" applyFont="1" applyBorder="1" applyAlignment="1">
      <alignment wrapText="1"/>
    </xf>
    <xf numFmtId="0" fontId="3" fillId="0" borderId="3" xfId="0" applyFont="1" applyBorder="1" applyAlignment="1">
      <alignment wrapText="1"/>
    </xf>
    <xf numFmtId="0" fontId="3" fillId="0" borderId="3" xfId="0" applyFont="1" applyBorder="1"/>
    <xf numFmtId="0" fontId="4" fillId="0" borderId="3" xfId="0" applyFont="1" applyBorder="1" applyAlignment="1">
      <alignment wrapText="1"/>
    </xf>
    <xf numFmtId="4" fontId="5" fillId="2" borderId="3" xfId="0" applyNumberFormat="1" applyFont="1" applyFill="1" applyBorder="1" applyAlignment="1">
      <alignment wrapText="1"/>
    </xf>
    <xf numFmtId="0" fontId="4" fillId="2" borderId="3" xfId="0" applyFont="1" applyFill="1" applyBorder="1" applyAlignment="1">
      <alignment wrapText="1"/>
    </xf>
    <xf numFmtId="0" fontId="5" fillId="2" borderId="3" xfId="0" applyFont="1" applyFill="1" applyBorder="1" applyAlignment="1">
      <alignment wrapText="1"/>
    </xf>
    <xf numFmtId="0" fontId="4" fillId="3" borderId="3" xfId="0" applyFont="1" applyFill="1" applyBorder="1" applyAlignment="1">
      <alignment wrapText="1"/>
    </xf>
    <xf numFmtId="0" fontId="5" fillId="3" borderId="3" xfId="0" applyFont="1" applyFill="1" applyBorder="1" applyAlignment="1">
      <alignment wrapText="1"/>
    </xf>
    <xf numFmtId="0" fontId="5" fillId="3" borderId="3" xfId="0" applyFont="1" applyFill="1" applyBorder="1"/>
    <xf numFmtId="44" fontId="5" fillId="3" borderId="3" xfId="0" applyNumberFormat="1" applyFont="1" applyFill="1" applyBorder="1" applyAlignment="1">
      <alignment wrapText="1"/>
    </xf>
    <xf numFmtId="0" fontId="5" fillId="4" borderId="3" xfId="0" applyFont="1" applyFill="1" applyBorder="1" applyAlignment="1">
      <alignment wrapText="1"/>
    </xf>
    <xf numFmtId="0" fontId="6" fillId="5" borderId="3" xfId="0" applyFont="1" applyFill="1" applyBorder="1" applyAlignment="1">
      <alignment horizontal="center" wrapText="1"/>
    </xf>
    <xf numFmtId="0" fontId="7" fillId="6" borderId="3" xfId="0" applyFont="1" applyFill="1" applyBorder="1" applyAlignment="1">
      <alignment wrapText="1"/>
    </xf>
    <xf numFmtId="0" fontId="6" fillId="5" borderId="3" xfId="0" applyFont="1" applyFill="1" applyBorder="1" applyAlignment="1">
      <alignment horizontal="center"/>
    </xf>
    <xf numFmtId="44" fontId="4" fillId="7" borderId="3" xfId="0" applyNumberFormat="1" applyFont="1" applyFill="1" applyBorder="1" applyAlignment="1">
      <alignment horizontal="left"/>
    </xf>
    <xf numFmtId="4" fontId="4" fillId="7" borderId="3" xfId="0" applyNumberFormat="1" applyFont="1" applyFill="1" applyBorder="1"/>
    <xf numFmtId="0" fontId="4" fillId="8" borderId="3" xfId="0" applyFont="1" applyFill="1" applyBorder="1" applyAlignment="1">
      <alignment wrapText="1"/>
    </xf>
    <xf numFmtId="44" fontId="4" fillId="9" borderId="3" xfId="0" applyNumberFormat="1" applyFont="1" applyFill="1" applyBorder="1"/>
    <xf numFmtId="44" fontId="4" fillId="10" borderId="3" xfId="0" applyNumberFormat="1" applyFont="1" applyFill="1" applyBorder="1"/>
    <xf numFmtId="44" fontId="4" fillId="11" borderId="3" xfId="0" applyNumberFormat="1" applyFont="1" applyFill="1" applyBorder="1" applyAlignment="1">
      <alignment wrapText="1"/>
    </xf>
    <xf numFmtId="44" fontId="7" fillId="12" borderId="3" xfId="0" applyNumberFormat="1" applyFont="1" applyFill="1" applyBorder="1" applyAlignment="1">
      <alignment wrapText="1"/>
    </xf>
    <xf numFmtId="44" fontId="5" fillId="2" borderId="3" xfId="0" applyNumberFormat="1" applyFont="1" applyFill="1" applyBorder="1" applyAlignment="1">
      <alignment wrapText="1"/>
    </xf>
    <xf numFmtId="44" fontId="5" fillId="13" borderId="3" xfId="0" applyNumberFormat="1" applyFont="1" applyFill="1" applyBorder="1" applyAlignment="1">
      <alignment wrapText="1"/>
    </xf>
    <xf numFmtId="44" fontId="5" fillId="14" borderId="3" xfId="0" applyNumberFormat="1" applyFont="1" applyFill="1" applyBorder="1" applyAlignment="1">
      <alignment wrapText="1"/>
    </xf>
    <xf numFmtId="44" fontId="5" fillId="15" borderId="3" xfId="0" applyNumberFormat="1" applyFont="1" applyFill="1" applyBorder="1" applyAlignment="1">
      <alignment wrapText="1"/>
    </xf>
    <xf numFmtId="44" fontId="5" fillId="16" borderId="3" xfId="1" applyFont="1" applyFill="1" applyBorder="1" applyAlignment="1">
      <alignment wrapText="1"/>
    </xf>
    <xf numFmtId="44" fontId="4" fillId="0" borderId="3" xfId="0" applyNumberFormat="1" applyFont="1" applyBorder="1" applyAlignment="1">
      <alignment wrapText="1"/>
    </xf>
    <xf numFmtId="44" fontId="5" fillId="17" borderId="3" xfId="0" applyNumberFormat="1" applyFont="1" applyFill="1" applyBorder="1" applyAlignment="1">
      <alignment wrapText="1"/>
    </xf>
    <xf numFmtId="44" fontId="5" fillId="18" borderId="3" xfId="1" applyFont="1" applyFill="1" applyBorder="1" applyAlignment="1">
      <alignment wrapText="1"/>
    </xf>
    <xf numFmtId="44" fontId="5" fillId="18" borderId="3" xfId="0" applyNumberFormat="1" applyFont="1" applyFill="1" applyBorder="1" applyAlignment="1">
      <alignment wrapText="1"/>
    </xf>
    <xf numFmtId="0" fontId="3" fillId="12" borderId="3" xfId="0" applyFont="1" applyFill="1" applyBorder="1" applyAlignment="1">
      <alignment horizontal="center" vertical="center"/>
    </xf>
    <xf numFmtId="4" fontId="3" fillId="0" borderId="3" xfId="0" applyNumberFormat="1" applyFont="1" applyBorder="1"/>
    <xf numFmtId="0" fontId="3" fillId="19" borderId="3" xfId="0" applyFont="1" applyFill="1" applyBorder="1"/>
    <xf numFmtId="44" fontId="3" fillId="0" borderId="3" xfId="0" applyNumberFormat="1" applyFont="1" applyBorder="1"/>
    <xf numFmtId="44" fontId="3" fillId="9" borderId="3" xfId="0" applyNumberFormat="1" applyFont="1" applyFill="1" applyBorder="1"/>
    <xf numFmtId="44" fontId="3" fillId="0" borderId="3" xfId="0" applyNumberFormat="1" applyFont="1" applyBorder="1" applyAlignment="1">
      <alignment wrapText="1"/>
    </xf>
    <xf numFmtId="44" fontId="3" fillId="0" borderId="0" xfId="0" applyNumberFormat="1" applyFont="1"/>
    <xf numFmtId="0" fontId="8" fillId="20" borderId="3" xfId="0" applyFont="1" applyFill="1" applyBorder="1" applyAlignment="1">
      <alignment horizontal="left"/>
    </xf>
    <xf numFmtId="0" fontId="3" fillId="21" borderId="3" xfId="0" applyFont="1" applyFill="1" applyBorder="1" applyAlignment="1">
      <alignment horizontal="center" vertical="center"/>
    </xf>
    <xf numFmtId="0" fontId="3" fillId="22" borderId="3" xfId="0" applyFont="1" applyFill="1" applyBorder="1"/>
    <xf numFmtId="0" fontId="3" fillId="23" borderId="3" xfId="0" applyFont="1" applyFill="1" applyBorder="1" applyAlignment="1">
      <alignment horizontal="center" vertical="center"/>
    </xf>
    <xf numFmtId="4" fontId="8" fillId="20" borderId="3" xfId="0" applyNumberFormat="1" applyFont="1" applyFill="1" applyBorder="1" applyAlignment="1">
      <alignment horizontal="left"/>
    </xf>
    <xf numFmtId="0" fontId="3" fillId="24" borderId="3" xfId="0" applyFont="1" applyFill="1" applyBorder="1"/>
    <xf numFmtId="44" fontId="9" fillId="0" borderId="3" xfId="0" applyNumberFormat="1" applyFont="1" applyBorder="1"/>
    <xf numFmtId="44" fontId="3" fillId="25" borderId="3" xfId="0" applyNumberFormat="1" applyFont="1" applyFill="1" applyBorder="1"/>
    <xf numFmtId="44" fontId="3" fillId="26" borderId="3" xfId="0" applyNumberFormat="1" applyFont="1" applyFill="1" applyBorder="1"/>
    <xf numFmtId="0" fontId="4" fillId="0" borderId="3" xfId="0" applyFont="1" applyBorder="1"/>
    <xf numFmtId="44" fontId="3" fillId="27" borderId="3" xfId="0" applyNumberFormat="1" applyFont="1" applyFill="1" applyBorder="1"/>
    <xf numFmtId="0" fontId="3" fillId="28" borderId="3" xfId="0" applyFont="1" applyFill="1" applyBorder="1"/>
    <xf numFmtId="44" fontId="10" fillId="0" borderId="3" xfId="0" applyNumberFormat="1" applyFont="1" applyBorder="1"/>
    <xf numFmtId="44" fontId="4" fillId="0" borderId="3" xfId="0" applyNumberFormat="1" applyFont="1" applyBorder="1"/>
    <xf numFmtId="0" fontId="4" fillId="23" borderId="3" xfId="0" applyFont="1" applyFill="1" applyBorder="1" applyAlignment="1">
      <alignment horizontal="center" vertical="center"/>
    </xf>
    <xf numFmtId="4" fontId="4" fillId="0" borderId="3" xfId="0" applyNumberFormat="1" applyFont="1" applyBorder="1"/>
    <xf numFmtId="0" fontId="11" fillId="16" borderId="3" xfId="0" applyFont="1" applyFill="1" applyBorder="1" applyAlignment="1">
      <alignment horizontal="center" vertical="center"/>
    </xf>
    <xf numFmtId="0" fontId="11" fillId="16" borderId="3" xfId="0" applyFont="1" applyFill="1" applyBorder="1"/>
    <xf numFmtId="4" fontId="11" fillId="16" borderId="3" xfId="0" applyNumberFormat="1" applyFont="1" applyFill="1" applyBorder="1"/>
    <xf numFmtId="4" fontId="12" fillId="16" borderId="3" xfId="0" applyNumberFormat="1" applyFont="1" applyFill="1" applyBorder="1" applyAlignment="1">
      <alignment horizontal="left"/>
    </xf>
    <xf numFmtId="44" fontId="11" fillId="16" borderId="3" xfId="0" applyNumberFormat="1" applyFont="1" applyFill="1" applyBorder="1"/>
    <xf numFmtId="44" fontId="11" fillId="16" borderId="3" xfId="0" applyNumberFormat="1" applyFont="1" applyFill="1" applyBorder="1" applyAlignment="1">
      <alignment wrapText="1"/>
    </xf>
    <xf numFmtId="44" fontId="11" fillId="16" borderId="0" xfId="0" applyNumberFormat="1" applyFont="1" applyFill="1"/>
    <xf numFmtId="0" fontId="11" fillId="16" borderId="0" xfId="0" applyFont="1" applyFill="1"/>
    <xf numFmtId="0" fontId="3" fillId="0" borderId="0" xfId="0" applyFont="1" applyAlignment="1">
      <alignment horizontal="center" vertical="center"/>
    </xf>
    <xf numFmtId="4" fontId="3" fillId="0" borderId="0" xfId="0" applyNumberFormat="1" applyFont="1"/>
    <xf numFmtId="4" fontId="8" fillId="0" borderId="0" xfId="0" applyNumberFormat="1" applyFont="1" applyAlignment="1">
      <alignment horizontal="left"/>
    </xf>
    <xf numFmtId="0" fontId="3" fillId="0" borderId="2" xfId="0" applyFont="1" applyBorder="1"/>
    <xf numFmtId="0" fontId="3" fillId="0" borderId="4" xfId="0" applyFont="1" applyBorder="1"/>
    <xf numFmtId="44" fontId="3" fillId="0" borderId="5" xfId="0" applyNumberFormat="1" applyFont="1" applyBorder="1"/>
    <xf numFmtId="44" fontId="3" fillId="0" borderId="6" xfId="0" applyNumberFormat="1" applyFont="1" applyBorder="1"/>
    <xf numFmtId="44" fontId="3" fillId="0" borderId="2" xfId="0" applyNumberFormat="1" applyFont="1" applyBorder="1"/>
    <xf numFmtId="44" fontId="3" fillId="0" borderId="7" xfId="0" applyNumberFormat="1" applyFont="1" applyBorder="1"/>
    <xf numFmtId="0" fontId="13" fillId="0" borderId="0" xfId="0" applyFont="1" applyAlignment="1">
      <alignment horizontal="left"/>
    </xf>
    <xf numFmtId="44" fontId="3" fillId="0" borderId="1" xfId="0" applyNumberFormat="1" applyFont="1" applyBorder="1"/>
    <xf numFmtId="0" fontId="3" fillId="29" borderId="3" xfId="0" applyFont="1" applyFill="1" applyBorder="1" applyAlignment="1">
      <alignment horizontal="center" vertical="center"/>
    </xf>
    <xf numFmtId="44" fontId="3" fillId="9" borderId="0" xfId="0" applyNumberFormat="1" applyFont="1" applyFill="1"/>
    <xf numFmtId="44" fontId="4" fillId="0" borderId="0" xfId="0" applyNumberFormat="1" applyFont="1"/>
    <xf numFmtId="0" fontId="3" fillId="0" borderId="8" xfId="0" applyFont="1" applyBorder="1"/>
    <xf numFmtId="0" fontId="3" fillId="0" borderId="9" xfId="0" applyFont="1" applyBorder="1"/>
    <xf numFmtId="0" fontId="3" fillId="0" borderId="10" xfId="0" applyFont="1" applyBorder="1"/>
    <xf numFmtId="1" fontId="14" fillId="0" borderId="0" xfId="0" applyNumberFormat="1" applyFont="1"/>
    <xf numFmtId="44" fontId="11" fillId="0" borderId="6" xfId="0" applyNumberFormat="1" applyFont="1" applyBorder="1"/>
    <xf numFmtId="44" fontId="11" fillId="0" borderId="0" xfId="0"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S:\DWR\Habitat\HabProjects\Database%20Admin\FY%202026%20Watershed\FY26%20Proposal%20Spreadsheet_Funded_All.xlsx" TargetMode="External"/><Relationship Id="rId1" Type="http://schemas.openxmlformats.org/officeDocument/2006/relationships/externalLinkPath" Target="file:///S:\DWR\Habitat\HabProjects\Database%20Admin\FY%202026%20Watershed\FY26%20Proposal%20Spreadsheet_Funded_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itle"/>
      <sheetName val="Sheet2"/>
      <sheetName val="HC Funding"/>
      <sheetName val="SPA Funding"/>
      <sheetName val="Sheet12"/>
      <sheetName val="Sportsman Funding"/>
      <sheetName val="Sheet11"/>
      <sheetName val="LO Acres"/>
      <sheetName val="Sheet1"/>
      <sheetName val="Sheet7"/>
      <sheetName val="Sheet6"/>
    </sheetNames>
    <sheetDataSet>
      <sheetData sheetId="0"/>
      <sheetData sheetId="1"/>
      <sheetData sheetId="2"/>
      <sheetData sheetId="3"/>
      <sheetData sheetId="4">
        <row r="1">
          <cell r="A1" t="str">
            <v>Project_ID</v>
          </cell>
          <cell r="B1" t="str">
            <v>FeatureID *</v>
          </cell>
          <cell r="C1" t="str">
            <v>TypeDescription</v>
          </cell>
          <cell r="D1" t="str">
            <v>TypeCode</v>
          </cell>
          <cell r="E1" t="str">
            <v>Project_FK</v>
          </cell>
          <cell r="F1" t="str">
            <v>StatusDescription</v>
          </cell>
          <cell r="G1" t="str">
            <v>StatusCode</v>
          </cell>
          <cell r="H1" t="str">
            <v>Shape</v>
          </cell>
          <cell r="I1" t="str">
            <v>AreaSqMeters</v>
          </cell>
        </row>
        <row r="2">
          <cell r="A2">
            <v>6040</v>
          </cell>
          <cell r="B2">
            <v>12593</v>
          </cell>
          <cell r="C2" t="str">
            <v>Aquatic/Riparian Treatment Area</v>
          </cell>
          <cell r="D2">
            <v>2</v>
          </cell>
          <cell r="E2" t="str">
            <v>&lt;Null&gt;</v>
          </cell>
          <cell r="F2" t="str">
            <v>Proposed</v>
          </cell>
          <cell r="G2">
            <v>2</v>
          </cell>
          <cell r="H2" t="str">
            <v>Polygon</v>
          </cell>
          <cell r="I2">
            <v>4357311.5016059997</v>
          </cell>
        </row>
        <row r="3">
          <cell r="A3">
            <v>6596</v>
          </cell>
          <cell r="B3">
            <v>14854</v>
          </cell>
          <cell r="C3" t="str">
            <v>Terrestrial Treatment Area</v>
          </cell>
          <cell r="D3">
            <v>1</v>
          </cell>
          <cell r="E3" t="str">
            <v>&lt;Null&gt;</v>
          </cell>
          <cell r="F3" t="str">
            <v>Proposed</v>
          </cell>
          <cell r="G3">
            <v>2</v>
          </cell>
          <cell r="H3" t="str">
            <v>Polygon</v>
          </cell>
          <cell r="I3">
            <v>9080731.0248119999</v>
          </cell>
        </row>
        <row r="4">
          <cell r="A4">
            <v>6596</v>
          </cell>
          <cell r="B4">
            <v>14855</v>
          </cell>
          <cell r="C4" t="str">
            <v>Terrestrial Treatment Area</v>
          </cell>
          <cell r="D4">
            <v>1</v>
          </cell>
          <cell r="E4" t="str">
            <v>&lt;Null&gt;</v>
          </cell>
          <cell r="F4" t="str">
            <v>Proposed</v>
          </cell>
          <cell r="G4">
            <v>2</v>
          </cell>
          <cell r="H4" t="str">
            <v>Polygon</v>
          </cell>
          <cell r="I4">
            <v>2021866.17787</v>
          </cell>
        </row>
        <row r="5">
          <cell r="A5">
            <v>6968</v>
          </cell>
          <cell r="B5">
            <v>13448</v>
          </cell>
          <cell r="C5" t="str">
            <v>Aquatic/Riparian Treatment Area</v>
          </cell>
          <cell r="D5">
            <v>2</v>
          </cell>
          <cell r="E5" t="str">
            <v>&lt;Null&gt;</v>
          </cell>
          <cell r="F5" t="str">
            <v>Proposed</v>
          </cell>
          <cell r="G5">
            <v>2</v>
          </cell>
          <cell r="H5" t="str">
            <v>Polygon</v>
          </cell>
          <cell r="I5">
            <v>7306.6449810000004</v>
          </cell>
        </row>
        <row r="6">
          <cell r="A6">
            <v>6968</v>
          </cell>
          <cell r="B6">
            <v>13449</v>
          </cell>
          <cell r="C6" t="str">
            <v>Aquatic/Riparian Treatment Area</v>
          </cell>
          <cell r="D6">
            <v>2</v>
          </cell>
          <cell r="E6" t="str">
            <v>&lt;Null&gt;</v>
          </cell>
          <cell r="F6" t="str">
            <v>Proposed</v>
          </cell>
          <cell r="G6">
            <v>2</v>
          </cell>
          <cell r="H6" t="str">
            <v>Polygon</v>
          </cell>
          <cell r="I6">
            <v>14939.78433</v>
          </cell>
        </row>
        <row r="7">
          <cell r="A7">
            <v>6968</v>
          </cell>
          <cell r="B7">
            <v>13450</v>
          </cell>
          <cell r="C7" t="str">
            <v>Aquatic/Riparian Treatment Area</v>
          </cell>
          <cell r="D7">
            <v>2</v>
          </cell>
          <cell r="E7" t="str">
            <v>&lt;Null&gt;</v>
          </cell>
          <cell r="F7" t="str">
            <v>Proposed</v>
          </cell>
          <cell r="G7">
            <v>2</v>
          </cell>
          <cell r="H7" t="str">
            <v>Polygon</v>
          </cell>
          <cell r="I7">
            <v>10800.588696000001</v>
          </cell>
        </row>
        <row r="8">
          <cell r="A8">
            <v>6968</v>
          </cell>
          <cell r="B8">
            <v>13451</v>
          </cell>
          <cell r="C8" t="str">
            <v>Aquatic/Riparian Treatment Area</v>
          </cell>
          <cell r="D8">
            <v>2</v>
          </cell>
          <cell r="E8" t="str">
            <v>&lt;Null&gt;</v>
          </cell>
          <cell r="F8" t="str">
            <v>Proposed</v>
          </cell>
          <cell r="G8">
            <v>2</v>
          </cell>
          <cell r="H8" t="str">
            <v>Polygon</v>
          </cell>
          <cell r="I8">
            <v>14736.171157000001</v>
          </cell>
        </row>
        <row r="9">
          <cell r="A9">
            <v>7115</v>
          </cell>
          <cell r="B9">
            <v>14726</v>
          </cell>
          <cell r="C9" t="str">
            <v>Terrestrial Treatment Area</v>
          </cell>
          <cell r="D9">
            <v>1</v>
          </cell>
          <cell r="E9" t="str">
            <v>&lt;Null&gt;</v>
          </cell>
          <cell r="F9" t="str">
            <v>Proposed</v>
          </cell>
          <cell r="G9">
            <v>2</v>
          </cell>
          <cell r="H9" t="str">
            <v>Polygon</v>
          </cell>
          <cell r="I9">
            <v>603782.47228999995</v>
          </cell>
        </row>
        <row r="10">
          <cell r="A10">
            <v>7115</v>
          </cell>
          <cell r="B10">
            <v>14727</v>
          </cell>
          <cell r="C10" t="str">
            <v>Terrestrial Treatment Area</v>
          </cell>
          <cell r="D10">
            <v>1</v>
          </cell>
          <cell r="E10" t="str">
            <v>&lt;Null&gt;</v>
          </cell>
          <cell r="F10" t="str">
            <v>Proposed</v>
          </cell>
          <cell r="G10">
            <v>2</v>
          </cell>
          <cell r="H10" t="str">
            <v>Polygon</v>
          </cell>
          <cell r="I10">
            <v>563284.71317700006</v>
          </cell>
        </row>
        <row r="11">
          <cell r="A11">
            <v>7115</v>
          </cell>
          <cell r="B11">
            <v>14728</v>
          </cell>
          <cell r="C11" t="str">
            <v>Terrestrial Treatment Area</v>
          </cell>
          <cell r="D11">
            <v>1</v>
          </cell>
          <cell r="E11" t="str">
            <v>&lt;Null&gt;</v>
          </cell>
          <cell r="F11" t="str">
            <v>Proposed</v>
          </cell>
          <cell r="G11">
            <v>2</v>
          </cell>
          <cell r="H11" t="str">
            <v>Polygon</v>
          </cell>
          <cell r="I11">
            <v>853232.58528400003</v>
          </cell>
        </row>
        <row r="12">
          <cell r="A12">
            <v>7115</v>
          </cell>
          <cell r="B12">
            <v>14729</v>
          </cell>
          <cell r="C12" t="str">
            <v>Terrestrial Treatment Area</v>
          </cell>
          <cell r="D12">
            <v>1</v>
          </cell>
          <cell r="E12" t="str">
            <v>&lt;Null&gt;</v>
          </cell>
          <cell r="F12" t="str">
            <v>Proposed</v>
          </cell>
          <cell r="G12">
            <v>2</v>
          </cell>
          <cell r="H12" t="str">
            <v>Polygon</v>
          </cell>
          <cell r="I12">
            <v>1019286.017461</v>
          </cell>
        </row>
        <row r="13">
          <cell r="A13">
            <v>7256</v>
          </cell>
          <cell r="B13">
            <v>14134</v>
          </cell>
          <cell r="C13" t="str">
            <v>Terrestrial Treatment Area</v>
          </cell>
          <cell r="D13">
            <v>1</v>
          </cell>
          <cell r="E13" t="str">
            <v>&lt;Null&gt;</v>
          </cell>
          <cell r="F13" t="str">
            <v>Proposed</v>
          </cell>
          <cell r="G13">
            <v>2</v>
          </cell>
          <cell r="H13" t="str">
            <v>Polygon</v>
          </cell>
          <cell r="I13">
            <v>565910.85174900002</v>
          </cell>
        </row>
        <row r="14">
          <cell r="A14">
            <v>7299</v>
          </cell>
          <cell r="B14">
            <v>14283</v>
          </cell>
          <cell r="C14" t="str">
            <v>Terrestrial Treatment Area</v>
          </cell>
          <cell r="D14">
            <v>1</v>
          </cell>
          <cell r="E14" t="str">
            <v>&lt;Null&gt;</v>
          </cell>
          <cell r="F14" t="str">
            <v>Proposed</v>
          </cell>
          <cell r="G14">
            <v>2</v>
          </cell>
          <cell r="H14" t="str">
            <v>Polygon</v>
          </cell>
          <cell r="I14">
            <v>62168802.430248998</v>
          </cell>
        </row>
        <row r="15">
          <cell r="A15">
            <v>7299</v>
          </cell>
          <cell r="B15">
            <v>14284</v>
          </cell>
          <cell r="C15" t="str">
            <v>Terrestrial Treatment Area</v>
          </cell>
          <cell r="D15">
            <v>1</v>
          </cell>
          <cell r="E15" t="str">
            <v>&lt;Null&gt;</v>
          </cell>
          <cell r="F15" t="str">
            <v>Proposed</v>
          </cell>
          <cell r="G15">
            <v>2</v>
          </cell>
          <cell r="H15" t="str">
            <v>Polygon</v>
          </cell>
          <cell r="I15">
            <v>1901103.3858620001</v>
          </cell>
        </row>
        <row r="16">
          <cell r="A16">
            <v>7299</v>
          </cell>
          <cell r="B16">
            <v>14285</v>
          </cell>
          <cell r="C16" t="str">
            <v>Terrestrial Treatment Area</v>
          </cell>
          <cell r="D16">
            <v>1</v>
          </cell>
          <cell r="E16" t="str">
            <v>&lt;Null&gt;</v>
          </cell>
          <cell r="F16" t="str">
            <v>Proposed</v>
          </cell>
          <cell r="G16">
            <v>2</v>
          </cell>
          <cell r="H16" t="str">
            <v>Polygon</v>
          </cell>
          <cell r="I16">
            <v>10062341.831723999</v>
          </cell>
        </row>
        <row r="17">
          <cell r="A17">
            <v>7303</v>
          </cell>
          <cell r="B17">
            <v>14146</v>
          </cell>
          <cell r="C17" t="str">
            <v>Terrestrial Treatment Area</v>
          </cell>
          <cell r="D17">
            <v>1</v>
          </cell>
          <cell r="E17" t="str">
            <v>&lt;Null&gt;</v>
          </cell>
          <cell r="F17" t="str">
            <v>Proposed</v>
          </cell>
          <cell r="G17">
            <v>2</v>
          </cell>
          <cell r="H17" t="str">
            <v>Polygon</v>
          </cell>
          <cell r="I17">
            <v>5038359.429761</v>
          </cell>
        </row>
        <row r="18">
          <cell r="A18">
            <v>7303</v>
          </cell>
          <cell r="B18">
            <v>14468</v>
          </cell>
          <cell r="C18" t="str">
            <v>Terrestrial Treatment Area</v>
          </cell>
          <cell r="D18">
            <v>1</v>
          </cell>
          <cell r="E18" t="str">
            <v>&lt;Null&gt;</v>
          </cell>
          <cell r="F18" t="str">
            <v>Proposed</v>
          </cell>
          <cell r="G18">
            <v>2</v>
          </cell>
          <cell r="H18" t="str">
            <v>Polygon</v>
          </cell>
          <cell r="I18">
            <v>10053090.214089001</v>
          </cell>
        </row>
        <row r="19">
          <cell r="A19">
            <v>7303</v>
          </cell>
          <cell r="B19">
            <v>14469</v>
          </cell>
          <cell r="C19" t="str">
            <v>Terrestrial Treatment Area</v>
          </cell>
          <cell r="D19">
            <v>1</v>
          </cell>
          <cell r="E19" t="str">
            <v>&lt;Null&gt;</v>
          </cell>
          <cell r="F19" t="str">
            <v>Proposed</v>
          </cell>
          <cell r="G19">
            <v>2</v>
          </cell>
          <cell r="H19" t="str">
            <v>Polygon</v>
          </cell>
          <cell r="I19">
            <v>293785.17287900002</v>
          </cell>
        </row>
        <row r="20">
          <cell r="A20">
            <v>7303</v>
          </cell>
          <cell r="B20">
            <v>14550</v>
          </cell>
          <cell r="C20" t="str">
            <v>Terrestrial Treatment Area</v>
          </cell>
          <cell r="D20">
            <v>1</v>
          </cell>
          <cell r="E20" t="str">
            <v>&lt;Null&gt;</v>
          </cell>
          <cell r="F20" t="str">
            <v>Proposed</v>
          </cell>
          <cell r="G20">
            <v>2</v>
          </cell>
          <cell r="H20" t="str">
            <v>Polygon</v>
          </cell>
          <cell r="I20">
            <v>1260495.4537879999</v>
          </cell>
        </row>
        <row r="21">
          <cell r="A21">
            <v>7323</v>
          </cell>
          <cell r="B21">
            <v>14122</v>
          </cell>
          <cell r="C21" t="str">
            <v>Terrestrial Treatment Area</v>
          </cell>
          <cell r="D21">
            <v>1</v>
          </cell>
          <cell r="E21" t="str">
            <v>&lt;Null&gt;</v>
          </cell>
          <cell r="F21" t="str">
            <v>Proposed</v>
          </cell>
          <cell r="G21">
            <v>2</v>
          </cell>
          <cell r="H21" t="str">
            <v>Polygon</v>
          </cell>
          <cell r="I21">
            <v>4152844.535532</v>
          </cell>
        </row>
        <row r="22">
          <cell r="A22">
            <v>7337</v>
          </cell>
          <cell r="B22">
            <v>14270</v>
          </cell>
          <cell r="C22" t="str">
            <v>Aquatic/Riparian Treatment Area</v>
          </cell>
          <cell r="D22">
            <v>2</v>
          </cell>
          <cell r="E22" t="str">
            <v>&lt;Null&gt;</v>
          </cell>
          <cell r="F22" t="str">
            <v>Proposed</v>
          </cell>
          <cell r="G22">
            <v>2</v>
          </cell>
          <cell r="H22" t="str">
            <v>Polygon</v>
          </cell>
          <cell r="I22">
            <v>4239.3680430000004</v>
          </cell>
        </row>
        <row r="23">
          <cell r="A23">
            <v>7343</v>
          </cell>
          <cell r="B23">
            <v>14598</v>
          </cell>
          <cell r="C23" t="str">
            <v>Terrestrial Treatment Area</v>
          </cell>
          <cell r="D23">
            <v>1</v>
          </cell>
          <cell r="E23" t="str">
            <v>&lt;Null&gt;</v>
          </cell>
          <cell r="F23" t="str">
            <v>Proposed</v>
          </cell>
          <cell r="G23">
            <v>2</v>
          </cell>
          <cell r="H23" t="str">
            <v>Polygon</v>
          </cell>
          <cell r="I23">
            <v>383832.83996100002</v>
          </cell>
        </row>
        <row r="24">
          <cell r="A24">
            <v>7343</v>
          </cell>
          <cell r="B24">
            <v>14599</v>
          </cell>
          <cell r="C24" t="str">
            <v>Terrestrial Treatment Area</v>
          </cell>
          <cell r="D24">
            <v>1</v>
          </cell>
          <cell r="E24" t="str">
            <v>&lt;Null&gt;</v>
          </cell>
          <cell r="F24" t="str">
            <v>Proposed</v>
          </cell>
          <cell r="G24">
            <v>2</v>
          </cell>
          <cell r="H24" t="str">
            <v>Polygon</v>
          </cell>
          <cell r="I24">
            <v>256755.27716299999</v>
          </cell>
        </row>
        <row r="25">
          <cell r="A25">
            <v>7343</v>
          </cell>
          <cell r="B25">
            <v>14604</v>
          </cell>
          <cell r="C25" t="str">
            <v>Terrestrial Treatment Area</v>
          </cell>
          <cell r="D25">
            <v>1</v>
          </cell>
          <cell r="E25" t="str">
            <v>&lt;Null&gt;</v>
          </cell>
          <cell r="F25" t="str">
            <v>Proposed</v>
          </cell>
          <cell r="G25">
            <v>2</v>
          </cell>
          <cell r="H25" t="str">
            <v>Polygon</v>
          </cell>
          <cell r="I25">
            <v>2116954.5721169999</v>
          </cell>
        </row>
        <row r="26">
          <cell r="A26">
            <v>7346</v>
          </cell>
          <cell r="B26">
            <v>14662</v>
          </cell>
          <cell r="C26" t="str">
            <v>Terrestrial Treatment Area</v>
          </cell>
          <cell r="D26">
            <v>1</v>
          </cell>
          <cell r="E26" t="str">
            <v>&lt;Null&gt;</v>
          </cell>
          <cell r="F26" t="str">
            <v>Proposed</v>
          </cell>
          <cell r="G26">
            <v>2</v>
          </cell>
          <cell r="H26" t="str">
            <v>Polygon</v>
          </cell>
          <cell r="I26">
            <v>4096715.9057410001</v>
          </cell>
        </row>
        <row r="27">
          <cell r="A27">
            <v>7350</v>
          </cell>
          <cell r="B27">
            <v>14291</v>
          </cell>
          <cell r="C27" t="str">
            <v>Terrestrial Treatment Area</v>
          </cell>
          <cell r="D27">
            <v>1</v>
          </cell>
          <cell r="E27" t="str">
            <v>&lt;Null&gt;</v>
          </cell>
          <cell r="F27" t="str">
            <v>Proposed</v>
          </cell>
          <cell r="G27">
            <v>2</v>
          </cell>
          <cell r="H27" t="str">
            <v>Polygon</v>
          </cell>
          <cell r="I27">
            <v>1077143.3396040001</v>
          </cell>
        </row>
        <row r="28">
          <cell r="A28">
            <v>7350</v>
          </cell>
          <cell r="B28">
            <v>14292</v>
          </cell>
          <cell r="C28" t="str">
            <v>Terrestrial Treatment Area</v>
          </cell>
          <cell r="D28">
            <v>1</v>
          </cell>
          <cell r="E28" t="str">
            <v>&lt;Null&gt;</v>
          </cell>
          <cell r="F28" t="str">
            <v>Proposed</v>
          </cell>
          <cell r="G28">
            <v>2</v>
          </cell>
          <cell r="H28" t="str">
            <v>Polygon</v>
          </cell>
          <cell r="I28">
            <v>2001400.7874149999</v>
          </cell>
        </row>
        <row r="29">
          <cell r="A29">
            <v>7350</v>
          </cell>
          <cell r="B29">
            <v>14354</v>
          </cell>
          <cell r="C29" t="str">
            <v>Terrestrial Treatment Area</v>
          </cell>
          <cell r="D29">
            <v>1</v>
          </cell>
          <cell r="E29" t="str">
            <v>&lt;Null&gt;</v>
          </cell>
          <cell r="F29" t="str">
            <v>Proposed</v>
          </cell>
          <cell r="G29">
            <v>2</v>
          </cell>
          <cell r="H29" t="str">
            <v>Polygon</v>
          </cell>
          <cell r="I29">
            <v>262123.202922</v>
          </cell>
        </row>
        <row r="30">
          <cell r="A30">
            <v>7350</v>
          </cell>
          <cell r="B30">
            <v>14356</v>
          </cell>
          <cell r="C30" t="str">
            <v>Terrestrial Treatment Area</v>
          </cell>
          <cell r="D30">
            <v>1</v>
          </cell>
          <cell r="E30" t="str">
            <v>&lt;Null&gt;</v>
          </cell>
          <cell r="F30" t="str">
            <v>Proposed</v>
          </cell>
          <cell r="G30">
            <v>2</v>
          </cell>
          <cell r="H30" t="str">
            <v>Polygon</v>
          </cell>
          <cell r="I30">
            <v>420183.83873900003</v>
          </cell>
        </row>
        <row r="31">
          <cell r="A31">
            <v>7352</v>
          </cell>
          <cell r="B31">
            <v>14639</v>
          </cell>
          <cell r="C31" t="str">
            <v>Aquatic/Riparian Treatment Area</v>
          </cell>
          <cell r="D31">
            <v>2</v>
          </cell>
          <cell r="E31" t="str">
            <v>&lt;Null&gt;</v>
          </cell>
          <cell r="F31" t="str">
            <v>Proposed</v>
          </cell>
          <cell r="G31">
            <v>2</v>
          </cell>
          <cell r="H31" t="str">
            <v>Polygon</v>
          </cell>
          <cell r="I31">
            <v>39620.560647999999</v>
          </cell>
        </row>
        <row r="32">
          <cell r="A32">
            <v>7352</v>
          </cell>
          <cell r="B32">
            <v>14673</v>
          </cell>
          <cell r="C32" t="str">
            <v>Terrestrial Treatment Area</v>
          </cell>
          <cell r="D32">
            <v>1</v>
          </cell>
          <cell r="E32" t="str">
            <v>&lt;Null&gt;</v>
          </cell>
          <cell r="F32" t="str">
            <v>Proposed</v>
          </cell>
          <cell r="G32">
            <v>2</v>
          </cell>
          <cell r="H32" t="str">
            <v>Polygon</v>
          </cell>
          <cell r="I32">
            <v>12063.209403999999</v>
          </cell>
        </row>
        <row r="33">
          <cell r="A33">
            <v>7352</v>
          </cell>
          <cell r="B33">
            <v>14674</v>
          </cell>
          <cell r="C33" t="str">
            <v>Aquatic/Riparian Treatment Area</v>
          </cell>
          <cell r="D33">
            <v>2</v>
          </cell>
          <cell r="E33" t="str">
            <v>&lt;Null&gt;</v>
          </cell>
          <cell r="F33" t="str">
            <v>Proposed</v>
          </cell>
          <cell r="G33">
            <v>2</v>
          </cell>
          <cell r="H33" t="str">
            <v>Polygon</v>
          </cell>
          <cell r="I33">
            <v>6335.0641599999999</v>
          </cell>
        </row>
        <row r="34">
          <cell r="A34">
            <v>7352</v>
          </cell>
          <cell r="B34">
            <v>14675</v>
          </cell>
          <cell r="C34" t="str">
            <v>Terrestrial Treatment Area</v>
          </cell>
          <cell r="D34">
            <v>1</v>
          </cell>
          <cell r="E34" t="str">
            <v>&lt;Null&gt;</v>
          </cell>
          <cell r="F34" t="str">
            <v>Proposed</v>
          </cell>
          <cell r="G34">
            <v>2</v>
          </cell>
          <cell r="H34" t="str">
            <v>Polygon</v>
          </cell>
          <cell r="I34">
            <v>91792.352975999995</v>
          </cell>
        </row>
        <row r="35">
          <cell r="A35">
            <v>7352</v>
          </cell>
          <cell r="B35">
            <v>14676</v>
          </cell>
          <cell r="C35" t="str">
            <v>Terrestrial Treatment Area</v>
          </cell>
          <cell r="D35">
            <v>1</v>
          </cell>
          <cell r="E35" t="str">
            <v>&lt;Null&gt;</v>
          </cell>
          <cell r="F35" t="str">
            <v>Proposed</v>
          </cell>
          <cell r="G35">
            <v>2</v>
          </cell>
          <cell r="H35" t="str">
            <v>Polygon</v>
          </cell>
          <cell r="I35">
            <v>27593.765272000001</v>
          </cell>
        </row>
        <row r="36">
          <cell r="A36">
            <v>7352</v>
          </cell>
          <cell r="B36">
            <v>14770</v>
          </cell>
          <cell r="C36" t="str">
            <v>Terrestrial Treatment Area</v>
          </cell>
          <cell r="D36">
            <v>1</v>
          </cell>
          <cell r="E36" t="str">
            <v>&lt;Null&gt;</v>
          </cell>
          <cell r="F36" t="str">
            <v>Proposed</v>
          </cell>
          <cell r="G36">
            <v>2</v>
          </cell>
          <cell r="H36" t="str">
            <v>Polygon</v>
          </cell>
          <cell r="I36">
            <v>87108.896970999995</v>
          </cell>
        </row>
        <row r="37">
          <cell r="A37">
            <v>7352</v>
          </cell>
          <cell r="B37">
            <v>14771</v>
          </cell>
          <cell r="C37" t="str">
            <v>Aquatic/Riparian Treatment Area</v>
          </cell>
          <cell r="D37">
            <v>2</v>
          </cell>
          <cell r="E37" t="str">
            <v>&lt;Null&gt;</v>
          </cell>
          <cell r="F37" t="str">
            <v>Proposed</v>
          </cell>
          <cell r="G37">
            <v>2</v>
          </cell>
          <cell r="H37" t="str">
            <v>Polygon</v>
          </cell>
          <cell r="I37">
            <v>251844.52679500001</v>
          </cell>
        </row>
        <row r="38">
          <cell r="A38">
            <v>7352</v>
          </cell>
          <cell r="B38">
            <v>14773</v>
          </cell>
          <cell r="C38" t="str">
            <v>Aquatic/Riparian Treatment Area</v>
          </cell>
          <cell r="D38">
            <v>2</v>
          </cell>
          <cell r="E38" t="str">
            <v>&lt;Null&gt;</v>
          </cell>
          <cell r="F38" t="str">
            <v>Proposed</v>
          </cell>
          <cell r="G38">
            <v>2</v>
          </cell>
          <cell r="H38" t="str">
            <v>Polygon</v>
          </cell>
          <cell r="I38">
            <v>173939.39380799999</v>
          </cell>
        </row>
        <row r="39">
          <cell r="A39">
            <v>7352</v>
          </cell>
          <cell r="B39">
            <v>14641</v>
          </cell>
          <cell r="C39" t="str">
            <v>Aquatic/Riparian Treatment Area</v>
          </cell>
          <cell r="D39">
            <v>2</v>
          </cell>
          <cell r="E39" t="str">
            <v>&lt;Null&gt;</v>
          </cell>
          <cell r="F39" t="str">
            <v>Proposed</v>
          </cell>
          <cell r="G39">
            <v>2</v>
          </cell>
          <cell r="H39" t="str">
            <v>Polygon</v>
          </cell>
          <cell r="I39">
            <v>8750.8069329999998</v>
          </cell>
        </row>
        <row r="40">
          <cell r="A40">
            <v>7352</v>
          </cell>
          <cell r="B40">
            <v>14642</v>
          </cell>
          <cell r="C40" t="str">
            <v>Aquatic/Riparian Treatment Area</v>
          </cell>
          <cell r="D40">
            <v>2</v>
          </cell>
          <cell r="E40" t="str">
            <v>&lt;Null&gt;</v>
          </cell>
          <cell r="F40" t="str">
            <v>Proposed</v>
          </cell>
          <cell r="G40">
            <v>2</v>
          </cell>
          <cell r="H40" t="str">
            <v>Polygon</v>
          </cell>
          <cell r="I40">
            <v>3985.2968759999999</v>
          </cell>
        </row>
        <row r="41">
          <cell r="A41">
            <v>7352</v>
          </cell>
          <cell r="B41">
            <v>14643</v>
          </cell>
          <cell r="C41" t="str">
            <v>Terrestrial Treatment Area</v>
          </cell>
          <cell r="D41">
            <v>1</v>
          </cell>
          <cell r="E41" t="str">
            <v>&lt;Null&gt;</v>
          </cell>
          <cell r="F41" t="str">
            <v>Proposed</v>
          </cell>
          <cell r="G41">
            <v>2</v>
          </cell>
          <cell r="H41" t="str">
            <v>Polygon</v>
          </cell>
          <cell r="I41">
            <v>69929.463273999994</v>
          </cell>
        </row>
        <row r="42">
          <cell r="A42">
            <v>7352</v>
          </cell>
          <cell r="B42">
            <v>14645</v>
          </cell>
          <cell r="C42" t="str">
            <v>Terrestrial Treatment Area</v>
          </cell>
          <cell r="D42">
            <v>1</v>
          </cell>
          <cell r="E42" t="str">
            <v>&lt;Null&gt;</v>
          </cell>
          <cell r="F42" t="str">
            <v>Proposed</v>
          </cell>
          <cell r="G42">
            <v>2</v>
          </cell>
          <cell r="H42" t="str">
            <v>Polygon</v>
          </cell>
          <cell r="I42">
            <v>48321.655444999997</v>
          </cell>
        </row>
        <row r="43">
          <cell r="A43">
            <v>7352</v>
          </cell>
          <cell r="B43">
            <v>14649</v>
          </cell>
          <cell r="C43" t="str">
            <v>Terrestrial Treatment Area</v>
          </cell>
          <cell r="D43">
            <v>1</v>
          </cell>
          <cell r="E43" t="str">
            <v>&lt;Null&gt;</v>
          </cell>
          <cell r="F43" t="str">
            <v>Proposed</v>
          </cell>
          <cell r="G43">
            <v>2</v>
          </cell>
          <cell r="H43" t="str">
            <v>Polygon</v>
          </cell>
          <cell r="I43">
            <v>20033.577839000001</v>
          </cell>
        </row>
        <row r="44">
          <cell r="A44">
            <v>7352</v>
          </cell>
          <cell r="B44">
            <v>14650</v>
          </cell>
          <cell r="C44" t="str">
            <v>Terrestrial Treatment Area</v>
          </cell>
          <cell r="D44">
            <v>1</v>
          </cell>
          <cell r="E44" t="str">
            <v>&lt;Null&gt;</v>
          </cell>
          <cell r="F44" t="str">
            <v>Proposed</v>
          </cell>
          <cell r="G44">
            <v>2</v>
          </cell>
          <cell r="H44" t="str">
            <v>Polygon</v>
          </cell>
          <cell r="I44">
            <v>10647.729449</v>
          </cell>
        </row>
        <row r="45">
          <cell r="A45">
            <v>7352</v>
          </cell>
          <cell r="B45">
            <v>14653</v>
          </cell>
          <cell r="C45" t="str">
            <v>Terrestrial Treatment Area</v>
          </cell>
          <cell r="D45">
            <v>1</v>
          </cell>
          <cell r="E45" t="str">
            <v>&lt;Null&gt;</v>
          </cell>
          <cell r="F45" t="str">
            <v>Proposed</v>
          </cell>
          <cell r="G45">
            <v>2</v>
          </cell>
          <cell r="H45" t="str">
            <v>Polygon</v>
          </cell>
          <cell r="I45">
            <v>12911.352457000001</v>
          </cell>
        </row>
        <row r="46">
          <cell r="A46">
            <v>7352</v>
          </cell>
          <cell r="B46">
            <v>14655</v>
          </cell>
          <cell r="C46" t="str">
            <v>Aquatic/Riparian Treatment Area</v>
          </cell>
          <cell r="D46">
            <v>2</v>
          </cell>
          <cell r="E46" t="str">
            <v>&lt;Null&gt;</v>
          </cell>
          <cell r="F46" t="str">
            <v>Proposed</v>
          </cell>
          <cell r="G46">
            <v>2</v>
          </cell>
          <cell r="H46" t="str">
            <v>Polygon</v>
          </cell>
          <cell r="I46">
            <v>1375.3155489999999</v>
          </cell>
        </row>
        <row r="47">
          <cell r="A47">
            <v>7352</v>
          </cell>
          <cell r="B47">
            <v>14656</v>
          </cell>
          <cell r="C47" t="str">
            <v>Aquatic/Riparian Treatment Area</v>
          </cell>
          <cell r="D47">
            <v>2</v>
          </cell>
          <cell r="E47" t="str">
            <v>&lt;Null&gt;</v>
          </cell>
          <cell r="F47" t="str">
            <v>Proposed</v>
          </cell>
          <cell r="G47">
            <v>2</v>
          </cell>
          <cell r="H47" t="str">
            <v>Polygon</v>
          </cell>
          <cell r="I47">
            <v>7404.6091249999999</v>
          </cell>
        </row>
        <row r="48">
          <cell r="A48">
            <v>7352</v>
          </cell>
          <cell r="B48">
            <v>14657</v>
          </cell>
          <cell r="C48" t="str">
            <v>Terrestrial Treatment Area</v>
          </cell>
          <cell r="D48">
            <v>1</v>
          </cell>
          <cell r="E48" t="str">
            <v>&lt;Null&gt;</v>
          </cell>
          <cell r="F48" t="str">
            <v>Proposed</v>
          </cell>
          <cell r="G48">
            <v>2</v>
          </cell>
          <cell r="H48" t="str">
            <v>Polygon</v>
          </cell>
          <cell r="I48">
            <v>13912.141959</v>
          </cell>
        </row>
        <row r="49">
          <cell r="A49">
            <v>7352</v>
          </cell>
          <cell r="B49">
            <v>14658</v>
          </cell>
          <cell r="C49" t="str">
            <v>Terrestrial Treatment Area</v>
          </cell>
          <cell r="D49">
            <v>1</v>
          </cell>
          <cell r="E49" t="str">
            <v>&lt;Null&gt;</v>
          </cell>
          <cell r="F49" t="str">
            <v>Proposed</v>
          </cell>
          <cell r="G49">
            <v>2</v>
          </cell>
          <cell r="H49" t="str">
            <v>Polygon</v>
          </cell>
          <cell r="I49">
            <v>21722.300039000002</v>
          </cell>
        </row>
        <row r="50">
          <cell r="A50">
            <v>7352</v>
          </cell>
          <cell r="B50">
            <v>14661</v>
          </cell>
          <cell r="C50" t="str">
            <v>Terrestrial Treatment Area</v>
          </cell>
          <cell r="D50">
            <v>1</v>
          </cell>
          <cell r="E50" t="str">
            <v>&lt;Null&gt;</v>
          </cell>
          <cell r="F50" t="str">
            <v>Proposed</v>
          </cell>
          <cell r="G50">
            <v>2</v>
          </cell>
          <cell r="H50" t="str">
            <v>Polygon</v>
          </cell>
          <cell r="I50">
            <v>439338.75365199998</v>
          </cell>
        </row>
        <row r="51">
          <cell r="A51">
            <v>7355</v>
          </cell>
          <cell r="B51">
            <v>14570</v>
          </cell>
          <cell r="C51" t="str">
            <v>Terrestrial Treatment Area</v>
          </cell>
          <cell r="D51">
            <v>1</v>
          </cell>
          <cell r="E51" t="str">
            <v>&lt;Null&gt;</v>
          </cell>
          <cell r="F51" t="str">
            <v>Proposed</v>
          </cell>
          <cell r="G51">
            <v>2</v>
          </cell>
          <cell r="H51" t="str">
            <v>Polygon</v>
          </cell>
          <cell r="I51">
            <v>309429.03701299999</v>
          </cell>
        </row>
        <row r="52">
          <cell r="A52">
            <v>7359</v>
          </cell>
          <cell r="B52">
            <v>14911</v>
          </cell>
          <cell r="C52" t="str">
            <v>Terrestrial Treatment Area</v>
          </cell>
          <cell r="D52">
            <v>1</v>
          </cell>
          <cell r="E52" t="str">
            <v>&lt;Null&gt;</v>
          </cell>
          <cell r="F52" t="str">
            <v>Proposed</v>
          </cell>
          <cell r="G52">
            <v>2</v>
          </cell>
          <cell r="H52" t="str">
            <v>Polygon</v>
          </cell>
          <cell r="I52">
            <v>37664066.536403</v>
          </cell>
        </row>
        <row r="53">
          <cell r="A53">
            <v>7359</v>
          </cell>
          <cell r="B53">
            <v>14908</v>
          </cell>
          <cell r="C53" t="str">
            <v>Terrestrial Treatment Area</v>
          </cell>
          <cell r="D53">
            <v>1</v>
          </cell>
          <cell r="E53" t="str">
            <v>&lt;Null&gt;</v>
          </cell>
          <cell r="F53" t="str">
            <v>Proposed</v>
          </cell>
          <cell r="G53">
            <v>2</v>
          </cell>
          <cell r="H53" t="str">
            <v>Polygon</v>
          </cell>
          <cell r="I53">
            <v>4485004.0285299998</v>
          </cell>
        </row>
        <row r="54">
          <cell r="A54">
            <v>7359</v>
          </cell>
          <cell r="B54">
            <v>14909</v>
          </cell>
          <cell r="C54" t="str">
            <v>Terrestrial Treatment Area</v>
          </cell>
          <cell r="D54">
            <v>1</v>
          </cell>
          <cell r="E54" t="str">
            <v>&lt;Null&gt;</v>
          </cell>
          <cell r="F54" t="str">
            <v>Proposed</v>
          </cell>
          <cell r="G54">
            <v>2</v>
          </cell>
          <cell r="H54" t="str">
            <v>Polygon</v>
          </cell>
          <cell r="I54">
            <v>29507723.206484001</v>
          </cell>
        </row>
        <row r="55">
          <cell r="A55">
            <v>7360</v>
          </cell>
          <cell r="B55">
            <v>14783</v>
          </cell>
          <cell r="C55" t="str">
            <v>Terrestrial Treatment Area</v>
          </cell>
          <cell r="D55">
            <v>1</v>
          </cell>
          <cell r="E55" t="str">
            <v>&lt;Null&gt;</v>
          </cell>
          <cell r="F55" t="str">
            <v>Proposed</v>
          </cell>
          <cell r="G55">
            <v>2</v>
          </cell>
          <cell r="H55" t="str">
            <v>Polygon</v>
          </cell>
          <cell r="I55">
            <v>2063613.324052</v>
          </cell>
        </row>
        <row r="56">
          <cell r="A56">
            <v>7360</v>
          </cell>
          <cell r="B56">
            <v>14784</v>
          </cell>
          <cell r="C56" t="str">
            <v>Terrestrial Treatment Area</v>
          </cell>
          <cell r="D56">
            <v>1</v>
          </cell>
          <cell r="E56" t="str">
            <v>&lt;Null&gt;</v>
          </cell>
          <cell r="F56" t="str">
            <v>Proposed</v>
          </cell>
          <cell r="G56">
            <v>2</v>
          </cell>
          <cell r="H56" t="str">
            <v>Polygon</v>
          </cell>
          <cell r="I56">
            <v>1835239.2376989999</v>
          </cell>
        </row>
        <row r="57">
          <cell r="A57">
            <v>7360</v>
          </cell>
          <cell r="B57">
            <v>14640</v>
          </cell>
          <cell r="C57" t="str">
            <v>Terrestrial Treatment Area</v>
          </cell>
          <cell r="D57">
            <v>1</v>
          </cell>
          <cell r="E57" t="str">
            <v>&lt;Null&gt;</v>
          </cell>
          <cell r="F57" t="str">
            <v>Proposed</v>
          </cell>
          <cell r="G57">
            <v>2</v>
          </cell>
          <cell r="H57" t="str">
            <v>Polygon</v>
          </cell>
          <cell r="I57">
            <v>2644075.4774870002</v>
          </cell>
        </row>
        <row r="58">
          <cell r="A58">
            <v>7369</v>
          </cell>
          <cell r="B58">
            <v>14267</v>
          </cell>
          <cell r="C58" t="str">
            <v>Terrestrial Treatment Area</v>
          </cell>
          <cell r="D58">
            <v>1</v>
          </cell>
          <cell r="E58" t="str">
            <v>&lt;Null&gt;</v>
          </cell>
          <cell r="F58" t="str">
            <v>Proposed</v>
          </cell>
          <cell r="G58">
            <v>2</v>
          </cell>
          <cell r="H58" t="str">
            <v>Polygon</v>
          </cell>
          <cell r="I58">
            <v>14035339.978561999</v>
          </cell>
        </row>
        <row r="59">
          <cell r="A59">
            <v>7370</v>
          </cell>
          <cell r="B59">
            <v>14302</v>
          </cell>
          <cell r="C59" t="str">
            <v>Aquatic/Riparian Treatment Area</v>
          </cell>
          <cell r="D59">
            <v>2</v>
          </cell>
          <cell r="E59" t="str">
            <v>&lt;Null&gt;</v>
          </cell>
          <cell r="F59" t="str">
            <v>Proposed</v>
          </cell>
          <cell r="G59">
            <v>2</v>
          </cell>
          <cell r="H59" t="str">
            <v>Polygon</v>
          </cell>
          <cell r="I59">
            <v>94336.879088999995</v>
          </cell>
        </row>
        <row r="60">
          <cell r="A60">
            <v>7370</v>
          </cell>
          <cell r="B60">
            <v>14403</v>
          </cell>
          <cell r="C60" t="str">
            <v>Aquatic/Riparian Treatment Area</v>
          </cell>
          <cell r="D60">
            <v>2</v>
          </cell>
          <cell r="E60" t="str">
            <v>&lt;Null&gt;</v>
          </cell>
          <cell r="F60" t="str">
            <v>Proposed</v>
          </cell>
          <cell r="G60">
            <v>2</v>
          </cell>
          <cell r="H60" t="str">
            <v>Polygon</v>
          </cell>
          <cell r="I60">
            <v>90970.036319000006</v>
          </cell>
        </row>
        <row r="61">
          <cell r="A61">
            <v>7371</v>
          </cell>
          <cell r="B61">
            <v>14494</v>
          </cell>
          <cell r="C61" t="str">
            <v>Aquatic/Riparian Treatment Area</v>
          </cell>
          <cell r="D61">
            <v>2</v>
          </cell>
          <cell r="E61" t="str">
            <v>&lt;Null&gt;</v>
          </cell>
          <cell r="F61" t="str">
            <v>Proposed</v>
          </cell>
          <cell r="G61">
            <v>2</v>
          </cell>
          <cell r="H61" t="str">
            <v>Polygon</v>
          </cell>
          <cell r="I61">
            <v>38331.188433000003</v>
          </cell>
        </row>
        <row r="62">
          <cell r="A62">
            <v>7371</v>
          </cell>
          <cell r="B62">
            <v>14495</v>
          </cell>
          <cell r="C62" t="str">
            <v>Aquatic/Riparian Treatment Area</v>
          </cell>
          <cell r="D62">
            <v>2</v>
          </cell>
          <cell r="E62" t="str">
            <v>&lt;Null&gt;</v>
          </cell>
          <cell r="F62" t="str">
            <v>Proposed</v>
          </cell>
          <cell r="G62">
            <v>2</v>
          </cell>
          <cell r="H62" t="str">
            <v>Polygon</v>
          </cell>
          <cell r="I62">
            <v>21502.508145</v>
          </cell>
        </row>
        <row r="63">
          <cell r="A63">
            <v>7371</v>
          </cell>
          <cell r="B63">
            <v>14496</v>
          </cell>
          <cell r="C63" t="str">
            <v>Terrestrial Treatment Area</v>
          </cell>
          <cell r="D63">
            <v>1</v>
          </cell>
          <cell r="E63" t="str">
            <v>&lt;Null&gt;</v>
          </cell>
          <cell r="F63" t="str">
            <v>Proposed</v>
          </cell>
          <cell r="G63">
            <v>2</v>
          </cell>
          <cell r="H63" t="str">
            <v>Polygon</v>
          </cell>
          <cell r="I63">
            <v>56875.423672999998</v>
          </cell>
        </row>
        <row r="64">
          <cell r="A64">
            <v>7372</v>
          </cell>
          <cell r="B64">
            <v>14712</v>
          </cell>
          <cell r="C64" t="str">
            <v>Aquatic/Riparian Treatment Area</v>
          </cell>
          <cell r="D64">
            <v>2</v>
          </cell>
          <cell r="E64" t="str">
            <v>&lt;Null&gt;</v>
          </cell>
          <cell r="F64" t="str">
            <v>Proposed</v>
          </cell>
          <cell r="G64">
            <v>2</v>
          </cell>
          <cell r="H64" t="str">
            <v>Polygon</v>
          </cell>
          <cell r="I64">
            <v>59376.014879000002</v>
          </cell>
        </row>
        <row r="65">
          <cell r="A65">
            <v>7374</v>
          </cell>
          <cell r="B65">
            <v>14358</v>
          </cell>
          <cell r="C65" t="str">
            <v>Aquatic/Riparian Treatment Area</v>
          </cell>
          <cell r="D65">
            <v>2</v>
          </cell>
          <cell r="E65" t="str">
            <v>&lt;Null&gt;</v>
          </cell>
          <cell r="F65" t="str">
            <v>Proposed</v>
          </cell>
          <cell r="G65">
            <v>2</v>
          </cell>
          <cell r="H65" t="str">
            <v>Polygon</v>
          </cell>
          <cell r="I65">
            <v>2918342.0198189998</v>
          </cell>
        </row>
        <row r="66">
          <cell r="A66">
            <v>7374</v>
          </cell>
          <cell r="B66">
            <v>14359</v>
          </cell>
          <cell r="C66" t="str">
            <v>Aquatic/Riparian Treatment Area</v>
          </cell>
          <cell r="D66">
            <v>2</v>
          </cell>
          <cell r="E66" t="str">
            <v>&lt;Null&gt;</v>
          </cell>
          <cell r="F66" t="str">
            <v>Proposed</v>
          </cell>
          <cell r="G66">
            <v>2</v>
          </cell>
          <cell r="H66" t="str">
            <v>Polygon</v>
          </cell>
          <cell r="I66">
            <v>2665303.025901</v>
          </cell>
        </row>
        <row r="67">
          <cell r="A67">
            <v>7374</v>
          </cell>
          <cell r="B67">
            <v>14360</v>
          </cell>
          <cell r="C67" t="str">
            <v>Aquatic/Riparian Treatment Area</v>
          </cell>
          <cell r="D67">
            <v>2</v>
          </cell>
          <cell r="E67" t="str">
            <v>&lt;Null&gt;</v>
          </cell>
          <cell r="F67" t="str">
            <v>Proposed</v>
          </cell>
          <cell r="G67">
            <v>2</v>
          </cell>
          <cell r="H67" t="str">
            <v>Polygon</v>
          </cell>
          <cell r="I67">
            <v>12502.012289</v>
          </cell>
        </row>
        <row r="68">
          <cell r="A68">
            <v>7378</v>
          </cell>
          <cell r="B68">
            <v>14297</v>
          </cell>
          <cell r="C68" t="str">
            <v>Aquatic/Riparian Treatment Area</v>
          </cell>
          <cell r="D68">
            <v>2</v>
          </cell>
          <cell r="E68" t="str">
            <v>&lt;Null&gt;</v>
          </cell>
          <cell r="F68" t="str">
            <v>Proposed</v>
          </cell>
          <cell r="G68">
            <v>2</v>
          </cell>
          <cell r="H68" t="str">
            <v>Polygon</v>
          </cell>
          <cell r="I68">
            <v>52269.612076999998</v>
          </cell>
        </row>
        <row r="69">
          <cell r="A69">
            <v>7378</v>
          </cell>
          <cell r="B69">
            <v>14298</v>
          </cell>
          <cell r="C69" t="str">
            <v>Aquatic/Riparian Treatment Area</v>
          </cell>
          <cell r="D69">
            <v>2</v>
          </cell>
          <cell r="E69" t="str">
            <v>&lt;Null&gt;</v>
          </cell>
          <cell r="F69" t="str">
            <v>Proposed</v>
          </cell>
          <cell r="G69">
            <v>2</v>
          </cell>
          <cell r="H69" t="str">
            <v>Polygon</v>
          </cell>
          <cell r="I69">
            <v>18368.983816</v>
          </cell>
        </row>
        <row r="70">
          <cell r="A70">
            <v>7381</v>
          </cell>
          <cell r="B70">
            <v>14366</v>
          </cell>
          <cell r="C70" t="str">
            <v>Terrestrial Treatment Area</v>
          </cell>
          <cell r="D70">
            <v>1</v>
          </cell>
          <cell r="E70" t="str">
            <v>&lt;Null&gt;</v>
          </cell>
          <cell r="F70" t="str">
            <v>Proposed</v>
          </cell>
          <cell r="G70">
            <v>2</v>
          </cell>
          <cell r="H70" t="str">
            <v>Polygon</v>
          </cell>
          <cell r="I70">
            <v>3561312.109127</v>
          </cell>
        </row>
        <row r="71">
          <cell r="A71">
            <v>7381</v>
          </cell>
          <cell r="B71">
            <v>14355</v>
          </cell>
          <cell r="C71" t="str">
            <v>Terrestrial Treatment Area</v>
          </cell>
          <cell r="D71">
            <v>1</v>
          </cell>
          <cell r="E71" t="str">
            <v>&lt;Null&gt;</v>
          </cell>
          <cell r="F71" t="str">
            <v>Proposed</v>
          </cell>
          <cell r="G71">
            <v>2</v>
          </cell>
          <cell r="H71" t="str">
            <v>Polygon</v>
          </cell>
          <cell r="I71">
            <v>578061.47453400004</v>
          </cell>
        </row>
        <row r="72">
          <cell r="A72">
            <v>7381</v>
          </cell>
          <cell r="B72">
            <v>14775</v>
          </cell>
          <cell r="C72" t="str">
            <v>Aquatic/Riparian Treatment Area</v>
          </cell>
          <cell r="D72">
            <v>2</v>
          </cell>
          <cell r="E72" t="str">
            <v>&lt;Null&gt;</v>
          </cell>
          <cell r="F72" t="str">
            <v>Proposed</v>
          </cell>
          <cell r="G72">
            <v>2</v>
          </cell>
          <cell r="H72" t="str">
            <v>Polygon</v>
          </cell>
          <cell r="I72">
            <v>828802.25022499997</v>
          </cell>
        </row>
        <row r="73">
          <cell r="A73">
            <v>7381</v>
          </cell>
          <cell r="B73">
            <v>14913</v>
          </cell>
          <cell r="C73" t="str">
            <v>Terrestrial Treatment Area</v>
          </cell>
          <cell r="D73">
            <v>1</v>
          </cell>
          <cell r="E73" t="str">
            <v>&lt;Null&gt;</v>
          </cell>
          <cell r="F73" t="str">
            <v>Proposed</v>
          </cell>
          <cell r="G73">
            <v>2</v>
          </cell>
          <cell r="H73" t="str">
            <v>Polygon</v>
          </cell>
          <cell r="I73">
            <v>37662.217483</v>
          </cell>
        </row>
        <row r="74">
          <cell r="A74">
            <v>7381</v>
          </cell>
          <cell r="B74">
            <v>14914</v>
          </cell>
          <cell r="C74" t="str">
            <v>Terrestrial Treatment Area</v>
          </cell>
          <cell r="D74">
            <v>1</v>
          </cell>
          <cell r="E74" t="str">
            <v>&lt;Null&gt;</v>
          </cell>
          <cell r="F74" t="str">
            <v>Proposed</v>
          </cell>
          <cell r="G74">
            <v>2</v>
          </cell>
          <cell r="H74" t="str">
            <v>Polygon</v>
          </cell>
          <cell r="I74">
            <v>19535.083902999999</v>
          </cell>
        </row>
        <row r="75">
          <cell r="A75">
            <v>7381</v>
          </cell>
          <cell r="B75">
            <v>14915</v>
          </cell>
          <cell r="C75" t="str">
            <v>Terrestrial Treatment Area</v>
          </cell>
          <cell r="D75">
            <v>1</v>
          </cell>
          <cell r="E75" t="str">
            <v>&lt;Null&gt;</v>
          </cell>
          <cell r="F75" t="str">
            <v>Proposed</v>
          </cell>
          <cell r="G75">
            <v>2</v>
          </cell>
          <cell r="H75" t="str">
            <v>Polygon</v>
          </cell>
          <cell r="I75">
            <v>13569.932290000001</v>
          </cell>
        </row>
        <row r="76">
          <cell r="A76">
            <v>7381</v>
          </cell>
          <cell r="B76">
            <v>14917</v>
          </cell>
          <cell r="C76" t="str">
            <v>Terrestrial Treatment Area</v>
          </cell>
          <cell r="D76">
            <v>1</v>
          </cell>
          <cell r="E76" t="str">
            <v>&lt;Null&gt;</v>
          </cell>
          <cell r="F76" t="str">
            <v>Proposed</v>
          </cell>
          <cell r="G76">
            <v>2</v>
          </cell>
          <cell r="H76" t="str">
            <v>Polygon</v>
          </cell>
          <cell r="I76">
            <v>11665.728251</v>
          </cell>
        </row>
        <row r="77">
          <cell r="A77">
            <v>7381</v>
          </cell>
          <cell r="B77">
            <v>14918</v>
          </cell>
          <cell r="C77" t="str">
            <v>Terrestrial Treatment Area</v>
          </cell>
          <cell r="D77">
            <v>1</v>
          </cell>
          <cell r="E77" t="str">
            <v>&lt;Null&gt;</v>
          </cell>
          <cell r="F77" t="str">
            <v>Proposed</v>
          </cell>
          <cell r="G77">
            <v>2</v>
          </cell>
          <cell r="H77" t="str">
            <v>Polygon</v>
          </cell>
          <cell r="I77">
            <v>12525.855750999999</v>
          </cell>
        </row>
        <row r="78">
          <cell r="A78">
            <v>7388</v>
          </cell>
          <cell r="B78">
            <v>14299</v>
          </cell>
          <cell r="C78" t="str">
            <v>Aquatic/Riparian Treatment Area</v>
          </cell>
          <cell r="D78">
            <v>2</v>
          </cell>
          <cell r="E78" t="str">
            <v>&lt;Null&gt;</v>
          </cell>
          <cell r="F78" t="str">
            <v>Proposed</v>
          </cell>
          <cell r="G78">
            <v>2</v>
          </cell>
          <cell r="H78" t="str">
            <v>Polygon</v>
          </cell>
          <cell r="I78">
            <v>83519.059319000007</v>
          </cell>
        </row>
        <row r="79">
          <cell r="A79">
            <v>7394</v>
          </cell>
          <cell r="B79">
            <v>14421</v>
          </cell>
          <cell r="C79" t="str">
            <v>Terrestrial Treatment Area</v>
          </cell>
          <cell r="D79">
            <v>1</v>
          </cell>
          <cell r="E79" t="str">
            <v>&lt;Null&gt;</v>
          </cell>
          <cell r="F79" t="str">
            <v>Proposed</v>
          </cell>
          <cell r="G79">
            <v>2</v>
          </cell>
          <cell r="H79" t="str">
            <v>Polygon</v>
          </cell>
          <cell r="I79">
            <v>4263972.4783460004</v>
          </cell>
        </row>
        <row r="80">
          <cell r="A80">
            <v>7404</v>
          </cell>
          <cell r="B80">
            <v>14892</v>
          </cell>
          <cell r="C80" t="str">
            <v>Terrestrial Treatment Area</v>
          </cell>
          <cell r="D80">
            <v>1</v>
          </cell>
          <cell r="E80" t="str">
            <v>&lt;Null&gt;</v>
          </cell>
          <cell r="F80" t="str">
            <v>Proposed</v>
          </cell>
          <cell r="G80">
            <v>2</v>
          </cell>
          <cell r="H80" t="str">
            <v>Polygon</v>
          </cell>
          <cell r="I80">
            <v>206108.75438699999</v>
          </cell>
        </row>
        <row r="81">
          <cell r="A81">
            <v>7405</v>
          </cell>
          <cell r="B81">
            <v>14393</v>
          </cell>
          <cell r="C81" t="str">
            <v>Aquatic/Riparian Treatment Area</v>
          </cell>
          <cell r="D81">
            <v>2</v>
          </cell>
          <cell r="E81" t="str">
            <v>&lt;Null&gt;</v>
          </cell>
          <cell r="F81" t="str">
            <v>Proposed</v>
          </cell>
          <cell r="G81">
            <v>2</v>
          </cell>
          <cell r="H81" t="str">
            <v>Polygon</v>
          </cell>
          <cell r="I81">
            <v>31337.066311999999</v>
          </cell>
        </row>
        <row r="82">
          <cell r="A82">
            <v>7405</v>
          </cell>
          <cell r="B82">
            <v>14381</v>
          </cell>
          <cell r="C82" t="str">
            <v>Terrestrial Treatment Area</v>
          </cell>
          <cell r="D82">
            <v>1</v>
          </cell>
          <cell r="E82" t="str">
            <v>&lt;Null&gt;</v>
          </cell>
          <cell r="F82" t="str">
            <v>Proposed</v>
          </cell>
          <cell r="G82">
            <v>2</v>
          </cell>
          <cell r="H82" t="str">
            <v>Polygon</v>
          </cell>
          <cell r="I82">
            <v>1955887.336106</v>
          </cell>
        </row>
        <row r="83">
          <cell r="A83">
            <v>7405</v>
          </cell>
          <cell r="B83">
            <v>14620</v>
          </cell>
          <cell r="C83" t="str">
            <v>Terrestrial Treatment Area</v>
          </cell>
          <cell r="D83">
            <v>1</v>
          </cell>
          <cell r="E83" t="str">
            <v>&lt;Null&gt;</v>
          </cell>
          <cell r="F83" t="str">
            <v>Proposed</v>
          </cell>
          <cell r="G83">
            <v>2</v>
          </cell>
          <cell r="H83" t="str">
            <v>Polygon</v>
          </cell>
          <cell r="I83">
            <v>1053024.4766319999</v>
          </cell>
        </row>
        <row r="84">
          <cell r="A84">
            <v>7408</v>
          </cell>
          <cell r="B84">
            <v>14794</v>
          </cell>
          <cell r="C84" t="str">
            <v>Terrestrial Treatment Area</v>
          </cell>
          <cell r="D84">
            <v>1</v>
          </cell>
          <cell r="E84" t="str">
            <v>&lt;Null&gt;</v>
          </cell>
          <cell r="F84" t="str">
            <v>Proposed</v>
          </cell>
          <cell r="G84">
            <v>2</v>
          </cell>
          <cell r="H84" t="str">
            <v>Polygon</v>
          </cell>
          <cell r="I84">
            <v>395501.883714</v>
          </cell>
        </row>
        <row r="85">
          <cell r="A85">
            <v>7408</v>
          </cell>
          <cell r="B85">
            <v>14795</v>
          </cell>
          <cell r="C85" t="str">
            <v>Terrestrial Treatment Area</v>
          </cell>
          <cell r="D85">
            <v>1</v>
          </cell>
          <cell r="E85" t="str">
            <v>&lt;Null&gt;</v>
          </cell>
          <cell r="F85" t="str">
            <v>Proposed</v>
          </cell>
          <cell r="G85">
            <v>2</v>
          </cell>
          <cell r="H85" t="str">
            <v>Polygon</v>
          </cell>
          <cell r="I85">
            <v>1088443.139123</v>
          </cell>
        </row>
        <row r="86">
          <cell r="A86">
            <v>7408</v>
          </cell>
          <cell r="B86">
            <v>14796</v>
          </cell>
          <cell r="C86" t="str">
            <v>Terrestrial Treatment Area</v>
          </cell>
          <cell r="D86">
            <v>1</v>
          </cell>
          <cell r="E86" t="str">
            <v>&lt;Null&gt;</v>
          </cell>
          <cell r="F86" t="str">
            <v>Proposed</v>
          </cell>
          <cell r="G86">
            <v>2</v>
          </cell>
          <cell r="H86" t="str">
            <v>Polygon</v>
          </cell>
          <cell r="I86">
            <v>5890969.6634139996</v>
          </cell>
        </row>
        <row r="87">
          <cell r="A87">
            <v>7408</v>
          </cell>
          <cell r="B87">
            <v>14797</v>
          </cell>
          <cell r="C87" t="str">
            <v>Terrestrial Treatment Area</v>
          </cell>
          <cell r="D87">
            <v>1</v>
          </cell>
          <cell r="E87" t="str">
            <v>&lt;Null&gt;</v>
          </cell>
          <cell r="F87" t="str">
            <v>Proposed</v>
          </cell>
          <cell r="G87">
            <v>2</v>
          </cell>
          <cell r="H87" t="str">
            <v>Polygon</v>
          </cell>
          <cell r="I87">
            <v>438900.85845699999</v>
          </cell>
        </row>
        <row r="88">
          <cell r="A88">
            <v>7408</v>
          </cell>
          <cell r="B88">
            <v>14798</v>
          </cell>
          <cell r="C88" t="str">
            <v>Terrestrial Treatment Area</v>
          </cell>
          <cell r="D88">
            <v>1</v>
          </cell>
          <cell r="E88" t="str">
            <v>&lt;Null&gt;</v>
          </cell>
          <cell r="F88" t="str">
            <v>Proposed</v>
          </cell>
          <cell r="G88">
            <v>2</v>
          </cell>
          <cell r="H88" t="str">
            <v>Polygon</v>
          </cell>
          <cell r="I88">
            <v>203748.178568</v>
          </cell>
        </row>
        <row r="89">
          <cell r="A89">
            <v>7408</v>
          </cell>
          <cell r="B89">
            <v>14799</v>
          </cell>
          <cell r="C89" t="str">
            <v>Terrestrial Treatment Area</v>
          </cell>
          <cell r="D89">
            <v>1</v>
          </cell>
          <cell r="E89" t="str">
            <v>&lt;Null&gt;</v>
          </cell>
          <cell r="F89" t="str">
            <v>Proposed</v>
          </cell>
          <cell r="G89">
            <v>2</v>
          </cell>
          <cell r="H89" t="str">
            <v>Polygon</v>
          </cell>
          <cell r="I89">
            <v>6492717.2270250004</v>
          </cell>
        </row>
        <row r="90">
          <cell r="A90">
            <v>7422</v>
          </cell>
          <cell r="B90">
            <v>14901</v>
          </cell>
          <cell r="C90" t="str">
            <v>Aquatic/Riparian Treatment Area</v>
          </cell>
          <cell r="D90">
            <v>2</v>
          </cell>
          <cell r="E90" t="str">
            <v>&lt;Null&gt;</v>
          </cell>
          <cell r="F90" t="str">
            <v>Proposed</v>
          </cell>
          <cell r="G90">
            <v>2</v>
          </cell>
          <cell r="H90" t="str">
            <v>Polygon</v>
          </cell>
          <cell r="I90">
            <v>567177.45153800002</v>
          </cell>
        </row>
        <row r="91">
          <cell r="A91">
            <v>7425</v>
          </cell>
          <cell r="B91">
            <v>14418</v>
          </cell>
          <cell r="C91" t="str">
            <v>Terrestrial Treatment Area</v>
          </cell>
          <cell r="D91">
            <v>1</v>
          </cell>
          <cell r="E91" t="str">
            <v>&lt;Null&gt;</v>
          </cell>
          <cell r="F91" t="str">
            <v>Proposed</v>
          </cell>
          <cell r="G91">
            <v>2</v>
          </cell>
          <cell r="H91" t="str">
            <v>Polygon</v>
          </cell>
          <cell r="I91">
            <v>4822872.9744969998</v>
          </cell>
        </row>
        <row r="92">
          <cell r="A92">
            <v>7426</v>
          </cell>
          <cell r="B92">
            <v>14696</v>
          </cell>
          <cell r="C92" t="str">
            <v>Aquatic/Riparian Treatment Area</v>
          </cell>
          <cell r="D92">
            <v>2</v>
          </cell>
          <cell r="E92" t="str">
            <v>&lt;Null&gt;</v>
          </cell>
          <cell r="F92" t="str">
            <v>Proposed</v>
          </cell>
          <cell r="G92">
            <v>2</v>
          </cell>
          <cell r="H92" t="str">
            <v>Polygon</v>
          </cell>
          <cell r="I92">
            <v>302640.31075900001</v>
          </cell>
        </row>
        <row r="93">
          <cell r="A93">
            <v>7437</v>
          </cell>
          <cell r="B93">
            <v>14412</v>
          </cell>
          <cell r="C93" t="str">
            <v>Terrestrial Treatment Area</v>
          </cell>
          <cell r="D93">
            <v>1</v>
          </cell>
          <cell r="E93" t="str">
            <v>&lt;Null&gt;</v>
          </cell>
          <cell r="F93" t="str">
            <v>Proposed</v>
          </cell>
          <cell r="G93">
            <v>2</v>
          </cell>
          <cell r="H93" t="str">
            <v>Polygon</v>
          </cell>
          <cell r="I93">
            <v>175032.96098</v>
          </cell>
        </row>
        <row r="94">
          <cell r="A94">
            <v>7437</v>
          </cell>
          <cell r="B94">
            <v>14413</v>
          </cell>
          <cell r="C94" t="str">
            <v>Terrestrial Treatment Area</v>
          </cell>
          <cell r="D94">
            <v>1</v>
          </cell>
          <cell r="E94" t="str">
            <v>&lt;Null&gt;</v>
          </cell>
          <cell r="F94" t="str">
            <v>Proposed</v>
          </cell>
          <cell r="G94">
            <v>2</v>
          </cell>
          <cell r="H94" t="str">
            <v>Polygon</v>
          </cell>
          <cell r="I94">
            <v>1886334.7484850001</v>
          </cell>
        </row>
        <row r="95">
          <cell r="A95">
            <v>7438</v>
          </cell>
          <cell r="B95">
            <v>14807</v>
          </cell>
          <cell r="C95" t="str">
            <v>Terrestrial Treatment Area</v>
          </cell>
          <cell r="D95">
            <v>1</v>
          </cell>
          <cell r="E95" t="str">
            <v>&lt;Null&gt;</v>
          </cell>
          <cell r="F95" t="str">
            <v>Proposed</v>
          </cell>
          <cell r="G95">
            <v>2</v>
          </cell>
          <cell r="H95" t="str">
            <v>Polygon</v>
          </cell>
          <cell r="I95">
            <v>54487.688686000001</v>
          </cell>
        </row>
        <row r="96">
          <cell r="A96">
            <v>7440</v>
          </cell>
          <cell r="B96">
            <v>14927</v>
          </cell>
          <cell r="C96" t="str">
            <v>Terrestrial Treatment Area</v>
          </cell>
          <cell r="D96">
            <v>1</v>
          </cell>
          <cell r="E96" t="str">
            <v>&lt;Null&gt;</v>
          </cell>
          <cell r="F96" t="str">
            <v>Proposed</v>
          </cell>
          <cell r="G96">
            <v>2</v>
          </cell>
          <cell r="H96" t="str">
            <v>Polygon</v>
          </cell>
          <cell r="I96">
            <v>1266.9263330000001</v>
          </cell>
        </row>
        <row r="97">
          <cell r="A97">
            <v>7442</v>
          </cell>
          <cell r="B97">
            <v>14734</v>
          </cell>
          <cell r="C97" t="str">
            <v>Aquatic/Riparian Treatment Area</v>
          </cell>
          <cell r="D97">
            <v>2</v>
          </cell>
          <cell r="E97" t="str">
            <v>&lt;Null&gt;</v>
          </cell>
          <cell r="F97" t="str">
            <v>Proposed</v>
          </cell>
          <cell r="G97">
            <v>2</v>
          </cell>
          <cell r="H97" t="str">
            <v>Polygon</v>
          </cell>
          <cell r="I97">
            <v>2482.4935019999998</v>
          </cell>
        </row>
        <row r="98">
          <cell r="A98">
            <v>7442</v>
          </cell>
          <cell r="B98">
            <v>14735</v>
          </cell>
          <cell r="C98" t="str">
            <v>Aquatic/Riparian Treatment Area</v>
          </cell>
          <cell r="D98">
            <v>2</v>
          </cell>
          <cell r="E98" t="str">
            <v>&lt;Null&gt;</v>
          </cell>
          <cell r="F98" t="str">
            <v>Proposed</v>
          </cell>
          <cell r="G98">
            <v>2</v>
          </cell>
          <cell r="H98" t="str">
            <v>Polygon</v>
          </cell>
          <cell r="I98">
            <v>33672.387975999998</v>
          </cell>
        </row>
        <row r="99">
          <cell r="A99">
            <v>7442</v>
          </cell>
          <cell r="B99">
            <v>14736</v>
          </cell>
          <cell r="C99" t="str">
            <v>Aquatic/Riparian Treatment Area</v>
          </cell>
          <cell r="D99">
            <v>2</v>
          </cell>
          <cell r="E99" t="str">
            <v>&lt;Null&gt;</v>
          </cell>
          <cell r="F99" t="str">
            <v>Proposed</v>
          </cell>
          <cell r="G99">
            <v>2</v>
          </cell>
          <cell r="H99" t="str">
            <v>Polygon</v>
          </cell>
          <cell r="I99">
            <v>6615.0866500000002</v>
          </cell>
        </row>
        <row r="100">
          <cell r="A100">
            <v>7442</v>
          </cell>
          <cell r="B100">
            <v>14737</v>
          </cell>
          <cell r="C100" t="str">
            <v>Aquatic/Riparian Treatment Area</v>
          </cell>
          <cell r="D100">
            <v>2</v>
          </cell>
          <cell r="E100" t="str">
            <v>&lt;Null&gt;</v>
          </cell>
          <cell r="F100" t="str">
            <v>Proposed</v>
          </cell>
          <cell r="G100">
            <v>2</v>
          </cell>
          <cell r="H100" t="str">
            <v>Polygon</v>
          </cell>
          <cell r="I100">
            <v>32592.456542</v>
          </cell>
        </row>
        <row r="101">
          <cell r="A101">
            <v>7442</v>
          </cell>
          <cell r="B101">
            <v>14738</v>
          </cell>
          <cell r="C101" t="str">
            <v>Aquatic/Riparian Treatment Area</v>
          </cell>
          <cell r="D101">
            <v>2</v>
          </cell>
          <cell r="E101" t="str">
            <v>&lt;Null&gt;</v>
          </cell>
          <cell r="F101" t="str">
            <v>Proposed</v>
          </cell>
          <cell r="G101">
            <v>2</v>
          </cell>
          <cell r="H101" t="str">
            <v>Polygon</v>
          </cell>
          <cell r="I101">
            <v>30197.980806</v>
          </cell>
        </row>
        <row r="102">
          <cell r="A102">
            <v>7442</v>
          </cell>
          <cell r="B102">
            <v>14739</v>
          </cell>
          <cell r="C102" t="str">
            <v>Aquatic/Riparian Treatment Area</v>
          </cell>
          <cell r="D102">
            <v>2</v>
          </cell>
          <cell r="E102" t="str">
            <v>&lt;Null&gt;</v>
          </cell>
          <cell r="F102" t="str">
            <v>Proposed</v>
          </cell>
          <cell r="G102">
            <v>2</v>
          </cell>
          <cell r="H102" t="str">
            <v>Polygon</v>
          </cell>
          <cell r="I102">
            <v>36645.352656000003</v>
          </cell>
        </row>
        <row r="103">
          <cell r="A103">
            <v>7442</v>
          </cell>
          <cell r="B103">
            <v>14750</v>
          </cell>
          <cell r="C103" t="str">
            <v>Aquatic/Riparian Treatment Area</v>
          </cell>
          <cell r="D103">
            <v>2</v>
          </cell>
          <cell r="E103" t="str">
            <v>&lt;Null&gt;</v>
          </cell>
          <cell r="F103" t="str">
            <v>Proposed</v>
          </cell>
          <cell r="G103">
            <v>2</v>
          </cell>
          <cell r="H103" t="str">
            <v>Polygon</v>
          </cell>
          <cell r="I103">
            <v>1171.630089</v>
          </cell>
        </row>
        <row r="104">
          <cell r="A104">
            <v>7442</v>
          </cell>
          <cell r="B104">
            <v>14751</v>
          </cell>
          <cell r="C104" t="str">
            <v>Aquatic/Riparian Treatment Area</v>
          </cell>
          <cell r="D104">
            <v>2</v>
          </cell>
          <cell r="E104" t="str">
            <v>&lt;Null&gt;</v>
          </cell>
          <cell r="F104" t="str">
            <v>Proposed</v>
          </cell>
          <cell r="G104">
            <v>2</v>
          </cell>
          <cell r="H104" t="str">
            <v>Polygon</v>
          </cell>
          <cell r="I104">
            <v>13256.752893999999</v>
          </cell>
        </row>
        <row r="105">
          <cell r="A105">
            <v>7442</v>
          </cell>
          <cell r="B105">
            <v>14752</v>
          </cell>
          <cell r="C105" t="str">
            <v>Aquatic/Riparian Treatment Area</v>
          </cell>
          <cell r="D105">
            <v>2</v>
          </cell>
          <cell r="E105" t="str">
            <v>&lt;Null&gt;</v>
          </cell>
          <cell r="F105" t="str">
            <v>Proposed</v>
          </cell>
          <cell r="G105">
            <v>2</v>
          </cell>
          <cell r="H105" t="str">
            <v>Polygon</v>
          </cell>
          <cell r="I105">
            <v>8795.1017630000006</v>
          </cell>
        </row>
        <row r="106">
          <cell r="A106">
            <v>7442</v>
          </cell>
          <cell r="B106">
            <v>14753</v>
          </cell>
          <cell r="C106" t="str">
            <v>Aquatic/Riparian Treatment Area</v>
          </cell>
          <cell r="D106">
            <v>2</v>
          </cell>
          <cell r="E106" t="str">
            <v>&lt;Null&gt;</v>
          </cell>
          <cell r="F106" t="str">
            <v>Proposed</v>
          </cell>
          <cell r="G106">
            <v>2</v>
          </cell>
          <cell r="H106" t="str">
            <v>Polygon</v>
          </cell>
          <cell r="I106">
            <v>1243.7954400000001</v>
          </cell>
        </row>
        <row r="107">
          <cell r="A107">
            <v>7442</v>
          </cell>
          <cell r="B107">
            <v>14571</v>
          </cell>
          <cell r="C107" t="str">
            <v>Terrestrial Treatment Area</v>
          </cell>
          <cell r="D107">
            <v>1</v>
          </cell>
          <cell r="E107" t="str">
            <v>&lt;Null&gt;</v>
          </cell>
          <cell r="F107" t="str">
            <v>Proposed</v>
          </cell>
          <cell r="G107">
            <v>2</v>
          </cell>
          <cell r="H107" t="str">
            <v>Polygon</v>
          </cell>
          <cell r="I107">
            <v>604497.80505299999</v>
          </cell>
        </row>
        <row r="108">
          <cell r="A108">
            <v>7442</v>
          </cell>
          <cell r="B108">
            <v>14573</v>
          </cell>
          <cell r="C108" t="str">
            <v>Terrestrial Treatment Area</v>
          </cell>
          <cell r="D108">
            <v>1</v>
          </cell>
          <cell r="E108" t="str">
            <v>&lt;Null&gt;</v>
          </cell>
          <cell r="F108" t="str">
            <v>Proposed</v>
          </cell>
          <cell r="G108">
            <v>2</v>
          </cell>
          <cell r="H108" t="str">
            <v>Polygon</v>
          </cell>
          <cell r="I108">
            <v>257957.10600699999</v>
          </cell>
        </row>
        <row r="109">
          <cell r="A109">
            <v>7442</v>
          </cell>
          <cell r="B109">
            <v>14575</v>
          </cell>
          <cell r="C109" t="str">
            <v>Terrestrial Treatment Area</v>
          </cell>
          <cell r="D109">
            <v>1</v>
          </cell>
          <cell r="E109" t="str">
            <v>&lt;Null&gt;</v>
          </cell>
          <cell r="F109" t="str">
            <v>Proposed</v>
          </cell>
          <cell r="G109">
            <v>2</v>
          </cell>
          <cell r="H109" t="str">
            <v>Polygon</v>
          </cell>
          <cell r="I109">
            <v>65620.245335</v>
          </cell>
        </row>
        <row r="110">
          <cell r="A110">
            <v>7442</v>
          </cell>
          <cell r="B110">
            <v>14576</v>
          </cell>
          <cell r="C110" t="str">
            <v>Terrestrial Treatment Area</v>
          </cell>
          <cell r="D110">
            <v>1</v>
          </cell>
          <cell r="E110" t="str">
            <v>&lt;Null&gt;</v>
          </cell>
          <cell r="F110" t="str">
            <v>Proposed</v>
          </cell>
          <cell r="G110">
            <v>2</v>
          </cell>
          <cell r="H110" t="str">
            <v>Polygon</v>
          </cell>
          <cell r="I110">
            <v>49395.389687000003</v>
          </cell>
        </row>
        <row r="111">
          <cell r="A111">
            <v>7442</v>
          </cell>
          <cell r="B111">
            <v>14577</v>
          </cell>
          <cell r="C111" t="str">
            <v>Terrestrial Treatment Area</v>
          </cell>
          <cell r="D111">
            <v>1</v>
          </cell>
          <cell r="E111" t="str">
            <v>&lt;Null&gt;</v>
          </cell>
          <cell r="F111" t="str">
            <v>Proposed</v>
          </cell>
          <cell r="G111">
            <v>2</v>
          </cell>
          <cell r="H111" t="str">
            <v>Polygon</v>
          </cell>
          <cell r="I111">
            <v>39738.892800000001</v>
          </cell>
        </row>
        <row r="112">
          <cell r="A112">
            <v>7442</v>
          </cell>
          <cell r="B112">
            <v>14578</v>
          </cell>
          <cell r="C112" t="str">
            <v>Terrestrial Treatment Area</v>
          </cell>
          <cell r="D112">
            <v>1</v>
          </cell>
          <cell r="E112" t="str">
            <v>&lt;Null&gt;</v>
          </cell>
          <cell r="F112" t="str">
            <v>Proposed</v>
          </cell>
          <cell r="G112">
            <v>2</v>
          </cell>
          <cell r="H112" t="str">
            <v>Polygon</v>
          </cell>
          <cell r="I112">
            <v>354294.36927600001</v>
          </cell>
        </row>
        <row r="113">
          <cell r="A113">
            <v>7442</v>
          </cell>
          <cell r="B113">
            <v>14579</v>
          </cell>
          <cell r="C113" t="str">
            <v>Terrestrial Treatment Area</v>
          </cell>
          <cell r="D113">
            <v>1</v>
          </cell>
          <cell r="E113" t="str">
            <v>&lt;Null&gt;</v>
          </cell>
          <cell r="F113" t="str">
            <v>Proposed</v>
          </cell>
          <cell r="G113">
            <v>2</v>
          </cell>
          <cell r="H113" t="str">
            <v>Polygon</v>
          </cell>
          <cell r="I113">
            <v>2705728.7529620002</v>
          </cell>
        </row>
        <row r="114">
          <cell r="A114">
            <v>7442</v>
          </cell>
          <cell r="B114">
            <v>14580</v>
          </cell>
          <cell r="C114" t="str">
            <v>Terrestrial Treatment Area</v>
          </cell>
          <cell r="D114">
            <v>1</v>
          </cell>
          <cell r="E114" t="str">
            <v>&lt;Null&gt;</v>
          </cell>
          <cell r="F114" t="str">
            <v>Proposed</v>
          </cell>
          <cell r="G114">
            <v>2</v>
          </cell>
          <cell r="H114" t="str">
            <v>Polygon</v>
          </cell>
          <cell r="I114">
            <v>79429.104596999998</v>
          </cell>
        </row>
        <row r="115">
          <cell r="A115">
            <v>7442</v>
          </cell>
          <cell r="B115">
            <v>14581</v>
          </cell>
          <cell r="C115" t="str">
            <v>Terrestrial Treatment Area</v>
          </cell>
          <cell r="D115">
            <v>1</v>
          </cell>
          <cell r="E115" t="str">
            <v>&lt;Null&gt;</v>
          </cell>
          <cell r="F115" t="str">
            <v>Proposed</v>
          </cell>
          <cell r="G115">
            <v>2</v>
          </cell>
          <cell r="H115" t="str">
            <v>Polygon</v>
          </cell>
          <cell r="I115">
            <v>2229647.4823099999</v>
          </cell>
        </row>
        <row r="116">
          <cell r="A116">
            <v>7442</v>
          </cell>
          <cell r="B116">
            <v>14582</v>
          </cell>
          <cell r="C116" t="str">
            <v>Terrestrial Treatment Area</v>
          </cell>
          <cell r="D116">
            <v>1</v>
          </cell>
          <cell r="E116" t="str">
            <v>&lt;Null&gt;</v>
          </cell>
          <cell r="F116" t="str">
            <v>Proposed</v>
          </cell>
          <cell r="G116">
            <v>2</v>
          </cell>
          <cell r="H116" t="str">
            <v>Polygon</v>
          </cell>
          <cell r="I116">
            <v>373204.48490799998</v>
          </cell>
        </row>
        <row r="117">
          <cell r="A117">
            <v>7442</v>
          </cell>
          <cell r="B117">
            <v>14583</v>
          </cell>
          <cell r="C117" t="str">
            <v>Terrestrial Treatment Area</v>
          </cell>
          <cell r="D117">
            <v>1</v>
          </cell>
          <cell r="E117" t="str">
            <v>&lt;Null&gt;</v>
          </cell>
          <cell r="F117" t="str">
            <v>Proposed</v>
          </cell>
          <cell r="G117">
            <v>2</v>
          </cell>
          <cell r="H117" t="str">
            <v>Polygon</v>
          </cell>
          <cell r="I117">
            <v>102015.063012</v>
          </cell>
        </row>
        <row r="118">
          <cell r="A118">
            <v>7442</v>
          </cell>
          <cell r="B118">
            <v>14584</v>
          </cell>
          <cell r="C118" t="str">
            <v>Terrestrial Treatment Area</v>
          </cell>
          <cell r="D118">
            <v>1</v>
          </cell>
          <cell r="E118" t="str">
            <v>&lt;Null&gt;</v>
          </cell>
          <cell r="F118" t="str">
            <v>Proposed</v>
          </cell>
          <cell r="G118">
            <v>2</v>
          </cell>
          <cell r="H118" t="str">
            <v>Polygon</v>
          </cell>
          <cell r="I118">
            <v>54171.675158999999</v>
          </cell>
        </row>
        <row r="119">
          <cell r="A119">
            <v>7442</v>
          </cell>
          <cell r="B119">
            <v>14515</v>
          </cell>
          <cell r="C119" t="str">
            <v>Terrestrial Treatment Area</v>
          </cell>
          <cell r="D119">
            <v>1</v>
          </cell>
          <cell r="E119" t="str">
            <v>&lt;Null&gt;</v>
          </cell>
          <cell r="F119" t="str">
            <v>Proposed</v>
          </cell>
          <cell r="G119">
            <v>2</v>
          </cell>
          <cell r="H119" t="str">
            <v>Polygon</v>
          </cell>
          <cell r="I119">
            <v>532923.04830799997</v>
          </cell>
        </row>
        <row r="120">
          <cell r="A120">
            <v>7444</v>
          </cell>
          <cell r="B120">
            <v>14549</v>
          </cell>
          <cell r="C120" t="str">
            <v>Terrestrial Treatment Area</v>
          </cell>
          <cell r="D120">
            <v>1</v>
          </cell>
          <cell r="E120" t="str">
            <v>&lt;Null&gt;</v>
          </cell>
          <cell r="F120" t="str">
            <v>Proposed</v>
          </cell>
          <cell r="G120">
            <v>2</v>
          </cell>
          <cell r="H120" t="str">
            <v>Polygon</v>
          </cell>
          <cell r="I120">
            <v>21484918.277798001</v>
          </cell>
        </row>
        <row r="121">
          <cell r="A121">
            <v>7445</v>
          </cell>
          <cell r="B121">
            <v>14879</v>
          </cell>
          <cell r="C121" t="str">
            <v>Terrestrial Treatment Area</v>
          </cell>
          <cell r="D121">
            <v>1</v>
          </cell>
          <cell r="E121" t="str">
            <v>&lt;Null&gt;</v>
          </cell>
          <cell r="F121" t="str">
            <v>Proposed</v>
          </cell>
          <cell r="G121">
            <v>2</v>
          </cell>
          <cell r="H121" t="str">
            <v>Polygon</v>
          </cell>
          <cell r="I121">
            <v>85284.676034000004</v>
          </cell>
        </row>
        <row r="122">
          <cell r="A122">
            <v>7446</v>
          </cell>
          <cell r="B122">
            <v>14348</v>
          </cell>
          <cell r="C122" t="str">
            <v>Aquatic/Riparian Treatment Area</v>
          </cell>
          <cell r="D122">
            <v>2</v>
          </cell>
          <cell r="E122" t="str">
            <v>&lt;Null&gt;</v>
          </cell>
          <cell r="F122" t="str">
            <v>Proposed</v>
          </cell>
          <cell r="G122">
            <v>2</v>
          </cell>
          <cell r="H122" t="str">
            <v>Polygon</v>
          </cell>
          <cell r="I122">
            <v>91066.997369000004</v>
          </cell>
        </row>
        <row r="123">
          <cell r="A123">
            <v>7448</v>
          </cell>
          <cell r="B123">
            <v>14411</v>
          </cell>
          <cell r="C123" t="str">
            <v>Aquatic/Riparian Treatment Area</v>
          </cell>
          <cell r="D123">
            <v>2</v>
          </cell>
          <cell r="E123" t="str">
            <v>&lt;Null&gt;</v>
          </cell>
          <cell r="F123" t="str">
            <v>Proposed</v>
          </cell>
          <cell r="G123">
            <v>2</v>
          </cell>
          <cell r="H123" t="str">
            <v>Polygon</v>
          </cell>
          <cell r="I123">
            <v>5830.6663980000003</v>
          </cell>
        </row>
        <row r="124">
          <cell r="A124">
            <v>7461</v>
          </cell>
          <cell r="B124">
            <v>14352</v>
          </cell>
          <cell r="C124" t="str">
            <v>Terrestrial Treatment Area</v>
          </cell>
          <cell r="D124">
            <v>1</v>
          </cell>
          <cell r="E124" t="str">
            <v>&lt;Null&gt;</v>
          </cell>
          <cell r="F124" t="str">
            <v>Proposed</v>
          </cell>
          <cell r="G124">
            <v>2</v>
          </cell>
          <cell r="H124" t="str">
            <v>Polygon</v>
          </cell>
          <cell r="I124">
            <v>1505223.6139730001</v>
          </cell>
        </row>
        <row r="125">
          <cell r="A125">
            <v>7461</v>
          </cell>
          <cell r="B125">
            <v>14353</v>
          </cell>
          <cell r="C125" t="str">
            <v>Terrestrial Treatment Area</v>
          </cell>
          <cell r="D125">
            <v>1</v>
          </cell>
          <cell r="E125" t="str">
            <v>&lt;Null&gt;</v>
          </cell>
          <cell r="F125" t="str">
            <v>Proposed</v>
          </cell>
          <cell r="G125">
            <v>2</v>
          </cell>
          <cell r="H125" t="str">
            <v>Polygon</v>
          </cell>
          <cell r="I125">
            <v>8352534.8416799996</v>
          </cell>
        </row>
        <row r="126">
          <cell r="A126">
            <v>7463</v>
          </cell>
          <cell r="B126">
            <v>14382</v>
          </cell>
          <cell r="C126" t="str">
            <v>Terrestrial Treatment Area</v>
          </cell>
          <cell r="D126">
            <v>1</v>
          </cell>
          <cell r="E126" t="str">
            <v>&lt;Null&gt;</v>
          </cell>
          <cell r="F126" t="str">
            <v>Proposed</v>
          </cell>
          <cell r="G126">
            <v>2</v>
          </cell>
          <cell r="H126" t="str">
            <v>Polygon</v>
          </cell>
          <cell r="I126">
            <v>3904939.0668330002</v>
          </cell>
        </row>
        <row r="127">
          <cell r="A127">
            <v>7463</v>
          </cell>
          <cell r="B127">
            <v>14383</v>
          </cell>
          <cell r="C127" t="str">
            <v>Terrestrial Treatment Area</v>
          </cell>
          <cell r="D127">
            <v>1</v>
          </cell>
          <cell r="E127" t="str">
            <v>&lt;Null&gt;</v>
          </cell>
          <cell r="F127" t="str">
            <v>Proposed</v>
          </cell>
          <cell r="G127">
            <v>2</v>
          </cell>
          <cell r="H127" t="str">
            <v>Polygon</v>
          </cell>
          <cell r="I127">
            <v>2678054.308673</v>
          </cell>
        </row>
        <row r="128">
          <cell r="A128">
            <v>7463</v>
          </cell>
          <cell r="B128">
            <v>14776</v>
          </cell>
          <cell r="C128" t="str">
            <v>Aquatic/Riparian Treatment Area</v>
          </cell>
          <cell r="D128">
            <v>2</v>
          </cell>
          <cell r="E128" t="str">
            <v>&lt;Null&gt;</v>
          </cell>
          <cell r="F128" t="str">
            <v>Proposed</v>
          </cell>
          <cell r="G128">
            <v>2</v>
          </cell>
          <cell r="H128" t="str">
            <v>Polygon</v>
          </cell>
          <cell r="I128">
            <v>20284.495078</v>
          </cell>
        </row>
        <row r="129">
          <cell r="A129">
            <v>7463</v>
          </cell>
          <cell r="B129">
            <v>14769</v>
          </cell>
          <cell r="C129" t="str">
            <v>Aquatic/Riparian Treatment Area</v>
          </cell>
          <cell r="D129">
            <v>2</v>
          </cell>
          <cell r="E129" t="str">
            <v>&lt;Null&gt;</v>
          </cell>
          <cell r="F129" t="str">
            <v>Proposed</v>
          </cell>
          <cell r="G129">
            <v>2</v>
          </cell>
          <cell r="H129" t="str">
            <v>Polygon</v>
          </cell>
          <cell r="I129">
            <v>5234.2205530000001</v>
          </cell>
        </row>
        <row r="130">
          <cell r="A130">
            <v>7466</v>
          </cell>
          <cell r="B130">
            <v>14482</v>
          </cell>
          <cell r="C130" t="str">
            <v>Aquatic/Riparian Treatment Area</v>
          </cell>
          <cell r="D130">
            <v>2</v>
          </cell>
          <cell r="E130" t="str">
            <v>&lt;Null&gt;</v>
          </cell>
          <cell r="F130" t="str">
            <v>Proposed</v>
          </cell>
          <cell r="G130">
            <v>2</v>
          </cell>
          <cell r="H130" t="str">
            <v>Polygon</v>
          </cell>
          <cell r="I130">
            <v>638110.92062999995</v>
          </cell>
        </row>
        <row r="131">
          <cell r="A131">
            <v>7469</v>
          </cell>
          <cell r="B131">
            <v>14829</v>
          </cell>
          <cell r="C131" t="str">
            <v>Terrestrial Treatment Area</v>
          </cell>
          <cell r="D131">
            <v>1</v>
          </cell>
          <cell r="E131" t="str">
            <v>&lt;Null&gt;</v>
          </cell>
          <cell r="F131" t="str">
            <v>Proposed</v>
          </cell>
          <cell r="G131">
            <v>2</v>
          </cell>
          <cell r="H131" t="str">
            <v>Polygon</v>
          </cell>
          <cell r="I131">
            <v>44899.454560999999</v>
          </cell>
        </row>
        <row r="132">
          <cell r="A132">
            <v>7475</v>
          </cell>
          <cell r="B132">
            <v>14714</v>
          </cell>
          <cell r="C132" t="str">
            <v>Aquatic/Riparian Treatment Area</v>
          </cell>
          <cell r="D132">
            <v>2</v>
          </cell>
          <cell r="E132" t="str">
            <v>&lt;Null&gt;</v>
          </cell>
          <cell r="F132" t="str">
            <v>Proposed</v>
          </cell>
          <cell r="G132">
            <v>2</v>
          </cell>
          <cell r="H132" t="str">
            <v>Polygon</v>
          </cell>
          <cell r="I132">
            <v>767328.11205999996</v>
          </cell>
        </row>
        <row r="133">
          <cell r="A133">
            <v>7475</v>
          </cell>
          <cell r="B133">
            <v>14699</v>
          </cell>
          <cell r="C133" t="str">
            <v>Terrestrial Treatment Area</v>
          </cell>
          <cell r="D133">
            <v>1</v>
          </cell>
          <cell r="E133" t="str">
            <v>&lt;Null&gt;</v>
          </cell>
          <cell r="F133" t="str">
            <v>Proposed</v>
          </cell>
          <cell r="G133">
            <v>2</v>
          </cell>
          <cell r="H133" t="str">
            <v>Polygon</v>
          </cell>
          <cell r="I133">
            <v>112742.793961</v>
          </cell>
        </row>
        <row r="134">
          <cell r="A134">
            <v>7475</v>
          </cell>
          <cell r="B134">
            <v>14373</v>
          </cell>
          <cell r="C134" t="str">
            <v>Terrestrial Treatment Area</v>
          </cell>
          <cell r="D134">
            <v>1</v>
          </cell>
          <cell r="E134" t="str">
            <v>&lt;Null&gt;</v>
          </cell>
          <cell r="F134" t="str">
            <v>Proposed</v>
          </cell>
          <cell r="G134">
            <v>2</v>
          </cell>
          <cell r="H134" t="str">
            <v>Polygon</v>
          </cell>
          <cell r="I134">
            <v>2674661.9886480002</v>
          </cell>
        </row>
        <row r="135">
          <cell r="A135">
            <v>7475</v>
          </cell>
          <cell r="B135">
            <v>14374</v>
          </cell>
          <cell r="C135" t="str">
            <v>Terrestrial Treatment Area</v>
          </cell>
          <cell r="D135">
            <v>1</v>
          </cell>
          <cell r="E135" t="str">
            <v>&lt;Null&gt;</v>
          </cell>
          <cell r="F135" t="str">
            <v>Proposed</v>
          </cell>
          <cell r="G135">
            <v>2</v>
          </cell>
          <cell r="H135" t="str">
            <v>Polygon</v>
          </cell>
          <cell r="I135">
            <v>3795007.047514</v>
          </cell>
        </row>
        <row r="136">
          <cell r="A136">
            <v>7475</v>
          </cell>
          <cell r="B136">
            <v>14375</v>
          </cell>
          <cell r="C136" t="str">
            <v>Terrestrial Treatment Area</v>
          </cell>
          <cell r="D136">
            <v>1</v>
          </cell>
          <cell r="E136" t="str">
            <v>&lt;Null&gt;</v>
          </cell>
          <cell r="F136" t="str">
            <v>Proposed</v>
          </cell>
          <cell r="G136">
            <v>2</v>
          </cell>
          <cell r="H136" t="str">
            <v>Polygon</v>
          </cell>
          <cell r="I136">
            <v>749673.75113500003</v>
          </cell>
        </row>
        <row r="137">
          <cell r="A137">
            <v>7477</v>
          </cell>
          <cell r="B137">
            <v>14686</v>
          </cell>
          <cell r="C137" t="str">
            <v>Aquatic/Riparian Treatment Area</v>
          </cell>
          <cell r="D137">
            <v>2</v>
          </cell>
          <cell r="E137" t="str">
            <v>&lt;Null&gt;</v>
          </cell>
          <cell r="F137" t="str">
            <v>Proposed</v>
          </cell>
          <cell r="G137">
            <v>2</v>
          </cell>
          <cell r="H137" t="str">
            <v>Polygon</v>
          </cell>
          <cell r="I137">
            <v>7700503.7038740003</v>
          </cell>
        </row>
        <row r="138">
          <cell r="A138">
            <v>7478</v>
          </cell>
          <cell r="B138">
            <v>14439</v>
          </cell>
          <cell r="C138" t="str">
            <v>Aquatic/Riparian Treatment Area</v>
          </cell>
          <cell r="D138">
            <v>2</v>
          </cell>
          <cell r="E138" t="str">
            <v>&lt;Null&gt;</v>
          </cell>
          <cell r="F138" t="str">
            <v>Proposed</v>
          </cell>
          <cell r="G138">
            <v>2</v>
          </cell>
          <cell r="H138" t="str">
            <v>Polygon</v>
          </cell>
          <cell r="I138">
            <v>39519136.822705999</v>
          </cell>
        </row>
        <row r="139">
          <cell r="A139">
            <v>7478</v>
          </cell>
          <cell r="B139">
            <v>14442</v>
          </cell>
          <cell r="C139" t="str">
            <v>Aquatic/Riparian Treatment Area</v>
          </cell>
          <cell r="D139">
            <v>2</v>
          </cell>
          <cell r="E139" t="str">
            <v>&lt;Null&gt;</v>
          </cell>
          <cell r="F139" t="str">
            <v>Proposed</v>
          </cell>
          <cell r="G139">
            <v>2</v>
          </cell>
          <cell r="H139" t="str">
            <v>Polygon</v>
          </cell>
          <cell r="I139">
            <v>14606612.012297999</v>
          </cell>
        </row>
        <row r="140">
          <cell r="A140">
            <v>7478</v>
          </cell>
          <cell r="B140">
            <v>14475</v>
          </cell>
          <cell r="C140" t="str">
            <v>Aquatic/Riparian Treatment Area</v>
          </cell>
          <cell r="D140">
            <v>2</v>
          </cell>
          <cell r="E140" t="str">
            <v>&lt;Null&gt;</v>
          </cell>
          <cell r="F140" t="str">
            <v>Proposed</v>
          </cell>
          <cell r="G140">
            <v>2</v>
          </cell>
          <cell r="H140" t="str">
            <v>Polygon</v>
          </cell>
          <cell r="I140">
            <v>8313597.8499220004</v>
          </cell>
        </row>
        <row r="141">
          <cell r="A141">
            <v>7478</v>
          </cell>
          <cell r="B141">
            <v>14476</v>
          </cell>
          <cell r="C141" t="str">
            <v>Aquatic/Riparian Treatment Area</v>
          </cell>
          <cell r="D141">
            <v>2</v>
          </cell>
          <cell r="E141" t="str">
            <v>&lt;Null&gt;</v>
          </cell>
          <cell r="F141" t="str">
            <v>Proposed</v>
          </cell>
          <cell r="G141">
            <v>2</v>
          </cell>
          <cell r="H141" t="str">
            <v>Polygon</v>
          </cell>
          <cell r="I141">
            <v>172960.319036</v>
          </cell>
        </row>
        <row r="142">
          <cell r="A142">
            <v>7478</v>
          </cell>
          <cell r="B142">
            <v>14472</v>
          </cell>
          <cell r="C142" t="str">
            <v>Aquatic/Riparian Treatment Area</v>
          </cell>
          <cell r="D142">
            <v>2</v>
          </cell>
          <cell r="E142" t="str">
            <v>&lt;Null&gt;</v>
          </cell>
          <cell r="F142" t="str">
            <v>Proposed</v>
          </cell>
          <cell r="G142">
            <v>2</v>
          </cell>
          <cell r="H142" t="str">
            <v>Polygon</v>
          </cell>
          <cell r="I142">
            <v>5932950.7852830002</v>
          </cell>
        </row>
        <row r="143">
          <cell r="A143">
            <v>7479</v>
          </cell>
          <cell r="B143">
            <v>14896</v>
          </cell>
          <cell r="C143" t="str">
            <v>Terrestrial Treatment Area</v>
          </cell>
          <cell r="D143">
            <v>1</v>
          </cell>
          <cell r="E143" t="str">
            <v>&lt;Null&gt;</v>
          </cell>
          <cell r="F143" t="str">
            <v>Proposed</v>
          </cell>
          <cell r="G143">
            <v>2</v>
          </cell>
          <cell r="H143" t="str">
            <v>Polygon</v>
          </cell>
          <cell r="I143">
            <v>4582548.6312290002</v>
          </cell>
        </row>
        <row r="144">
          <cell r="A144">
            <v>7479</v>
          </cell>
          <cell r="B144">
            <v>14897</v>
          </cell>
          <cell r="C144" t="str">
            <v>Terrestrial Treatment Area</v>
          </cell>
          <cell r="D144">
            <v>1</v>
          </cell>
          <cell r="E144" t="str">
            <v>&lt;Null&gt;</v>
          </cell>
          <cell r="F144" t="str">
            <v>Proposed</v>
          </cell>
          <cell r="G144">
            <v>2</v>
          </cell>
          <cell r="H144" t="str">
            <v>Polygon</v>
          </cell>
          <cell r="I144">
            <v>1423599.945177</v>
          </cell>
        </row>
        <row r="145">
          <cell r="A145">
            <v>7481</v>
          </cell>
          <cell r="B145">
            <v>14449</v>
          </cell>
          <cell r="C145" t="str">
            <v>Aquatic/Riparian Treatment Area</v>
          </cell>
          <cell r="D145">
            <v>2</v>
          </cell>
          <cell r="E145" t="str">
            <v>&lt;Null&gt;</v>
          </cell>
          <cell r="F145" t="str">
            <v>Proposed</v>
          </cell>
          <cell r="G145">
            <v>2</v>
          </cell>
          <cell r="H145" t="str">
            <v>Polygon</v>
          </cell>
          <cell r="I145">
            <v>783401.28217400005</v>
          </cell>
        </row>
        <row r="146">
          <cell r="A146">
            <v>7481</v>
          </cell>
          <cell r="B146">
            <v>14378</v>
          </cell>
          <cell r="C146" t="str">
            <v>Terrestrial Treatment Area</v>
          </cell>
          <cell r="D146">
            <v>1</v>
          </cell>
          <cell r="E146" t="str">
            <v>&lt;Null&gt;</v>
          </cell>
          <cell r="F146" t="str">
            <v>Proposed</v>
          </cell>
          <cell r="G146">
            <v>2</v>
          </cell>
          <cell r="H146" t="str">
            <v>Polygon</v>
          </cell>
          <cell r="I146">
            <v>89215.982705999995</v>
          </cell>
        </row>
        <row r="147">
          <cell r="A147">
            <v>7481</v>
          </cell>
          <cell r="B147">
            <v>14764</v>
          </cell>
          <cell r="C147" t="str">
            <v>Terrestrial Treatment Area</v>
          </cell>
          <cell r="D147">
            <v>1</v>
          </cell>
          <cell r="E147" t="str">
            <v>&lt;Null&gt;</v>
          </cell>
          <cell r="F147" t="str">
            <v>Proposed</v>
          </cell>
          <cell r="G147">
            <v>2</v>
          </cell>
          <cell r="H147" t="str">
            <v>Polygon</v>
          </cell>
          <cell r="I147">
            <v>123541.84461099999</v>
          </cell>
        </row>
        <row r="148">
          <cell r="A148">
            <v>7481</v>
          </cell>
          <cell r="B148">
            <v>14526</v>
          </cell>
          <cell r="C148" t="str">
            <v>Aquatic/Riparian Treatment Area</v>
          </cell>
          <cell r="D148">
            <v>2</v>
          </cell>
          <cell r="E148" t="str">
            <v>&lt;Null&gt;</v>
          </cell>
          <cell r="F148" t="str">
            <v>Proposed</v>
          </cell>
          <cell r="G148">
            <v>2</v>
          </cell>
          <cell r="H148" t="str">
            <v>Polygon</v>
          </cell>
          <cell r="I148">
            <v>377639.97949200001</v>
          </cell>
        </row>
        <row r="149">
          <cell r="A149">
            <v>7487</v>
          </cell>
          <cell r="B149">
            <v>14384</v>
          </cell>
          <cell r="C149" t="str">
            <v>Terrestrial Treatment Area</v>
          </cell>
          <cell r="D149">
            <v>1</v>
          </cell>
          <cell r="E149" t="str">
            <v>&lt;Null&gt;</v>
          </cell>
          <cell r="F149" t="str">
            <v>Proposed</v>
          </cell>
          <cell r="G149">
            <v>2</v>
          </cell>
          <cell r="H149" t="str">
            <v>Polygon</v>
          </cell>
          <cell r="I149">
            <v>1945791.5016419999</v>
          </cell>
        </row>
        <row r="150">
          <cell r="A150">
            <v>7488</v>
          </cell>
          <cell r="B150">
            <v>14553</v>
          </cell>
          <cell r="C150" t="str">
            <v>Aquatic/Riparian Treatment Area</v>
          </cell>
          <cell r="D150">
            <v>2</v>
          </cell>
          <cell r="E150" t="str">
            <v>&lt;Null&gt;</v>
          </cell>
          <cell r="F150" t="str">
            <v>Proposed</v>
          </cell>
          <cell r="G150">
            <v>2</v>
          </cell>
          <cell r="H150" t="str">
            <v>Polygon</v>
          </cell>
          <cell r="I150">
            <v>59670.484955</v>
          </cell>
        </row>
        <row r="151">
          <cell r="A151">
            <v>7488</v>
          </cell>
          <cell r="B151">
            <v>14556</v>
          </cell>
          <cell r="C151" t="str">
            <v>Aquatic/Riparian Treatment Area</v>
          </cell>
          <cell r="D151">
            <v>2</v>
          </cell>
          <cell r="E151" t="str">
            <v>&lt;Null&gt;</v>
          </cell>
          <cell r="F151" t="str">
            <v>Proposed</v>
          </cell>
          <cell r="G151">
            <v>2</v>
          </cell>
          <cell r="H151" t="str">
            <v>Polygon</v>
          </cell>
          <cell r="I151">
            <v>38415.501651999999</v>
          </cell>
        </row>
        <row r="152">
          <cell r="A152">
            <v>7488</v>
          </cell>
          <cell r="B152">
            <v>14557</v>
          </cell>
          <cell r="C152" t="str">
            <v>Aquatic/Riparian Treatment Area</v>
          </cell>
          <cell r="D152">
            <v>2</v>
          </cell>
          <cell r="E152" t="str">
            <v>&lt;Null&gt;</v>
          </cell>
          <cell r="F152" t="str">
            <v>Proposed</v>
          </cell>
          <cell r="G152">
            <v>2</v>
          </cell>
          <cell r="H152" t="str">
            <v>Polygon</v>
          </cell>
          <cell r="I152">
            <v>16512.827482000001</v>
          </cell>
        </row>
        <row r="153">
          <cell r="A153">
            <v>7488</v>
          </cell>
          <cell r="B153">
            <v>14562</v>
          </cell>
          <cell r="C153" t="str">
            <v>Aquatic/Riparian Treatment Area</v>
          </cell>
          <cell r="D153">
            <v>2</v>
          </cell>
          <cell r="E153" t="str">
            <v>&lt;Null&gt;</v>
          </cell>
          <cell r="F153" t="str">
            <v>Proposed</v>
          </cell>
          <cell r="G153">
            <v>2</v>
          </cell>
          <cell r="H153" t="str">
            <v>Polygon</v>
          </cell>
          <cell r="I153">
            <v>5217.8492969999998</v>
          </cell>
        </row>
        <row r="154">
          <cell r="A154">
            <v>7496</v>
          </cell>
          <cell r="B154">
            <v>14785</v>
          </cell>
          <cell r="C154" t="str">
            <v>Aquatic/Riparian Treatment Area</v>
          </cell>
          <cell r="D154">
            <v>2</v>
          </cell>
          <cell r="E154" t="str">
            <v>&lt;Null&gt;</v>
          </cell>
          <cell r="F154" t="str">
            <v>Proposed</v>
          </cell>
          <cell r="G154">
            <v>2</v>
          </cell>
          <cell r="H154" t="str">
            <v>Polygon</v>
          </cell>
          <cell r="I154">
            <v>87923.192997999999</v>
          </cell>
        </row>
        <row r="155">
          <cell r="A155">
            <v>7496</v>
          </cell>
          <cell r="B155">
            <v>14786</v>
          </cell>
          <cell r="C155" t="str">
            <v>Aquatic/Riparian Treatment Area</v>
          </cell>
          <cell r="D155">
            <v>2</v>
          </cell>
          <cell r="E155" t="str">
            <v>&lt;Null&gt;</v>
          </cell>
          <cell r="F155" t="str">
            <v>Proposed</v>
          </cell>
          <cell r="G155">
            <v>2</v>
          </cell>
          <cell r="H155" t="str">
            <v>Polygon</v>
          </cell>
          <cell r="I155">
            <v>52661.323575000002</v>
          </cell>
        </row>
        <row r="156">
          <cell r="A156">
            <v>7496</v>
          </cell>
          <cell r="B156">
            <v>14787</v>
          </cell>
          <cell r="C156" t="str">
            <v>Aquatic/Riparian Treatment Area</v>
          </cell>
          <cell r="D156">
            <v>2</v>
          </cell>
          <cell r="E156" t="str">
            <v>&lt;Null&gt;</v>
          </cell>
          <cell r="F156" t="str">
            <v>Proposed</v>
          </cell>
          <cell r="G156">
            <v>2</v>
          </cell>
          <cell r="H156" t="str">
            <v>Polygon</v>
          </cell>
          <cell r="I156">
            <v>171333.79015399999</v>
          </cell>
        </row>
        <row r="157">
          <cell r="A157">
            <v>7496</v>
          </cell>
          <cell r="B157">
            <v>14793</v>
          </cell>
          <cell r="C157" t="str">
            <v>Aquatic/Riparian Treatment Area</v>
          </cell>
          <cell r="D157">
            <v>2</v>
          </cell>
          <cell r="E157" t="str">
            <v>&lt;Null&gt;</v>
          </cell>
          <cell r="F157" t="str">
            <v>Proposed</v>
          </cell>
          <cell r="G157">
            <v>2</v>
          </cell>
          <cell r="H157" t="str">
            <v>Polygon</v>
          </cell>
          <cell r="I157">
            <v>202890.014543</v>
          </cell>
        </row>
        <row r="158">
          <cell r="A158">
            <v>7503</v>
          </cell>
          <cell r="B158">
            <v>14420</v>
          </cell>
          <cell r="C158" t="str">
            <v>Terrestrial Treatment Area</v>
          </cell>
          <cell r="D158">
            <v>1</v>
          </cell>
          <cell r="E158" t="str">
            <v>&lt;Null&gt;</v>
          </cell>
          <cell r="F158" t="str">
            <v>Proposed</v>
          </cell>
          <cell r="G158">
            <v>2</v>
          </cell>
          <cell r="H158" t="str">
            <v>Polygon</v>
          </cell>
          <cell r="I158">
            <v>128827.86658099999</v>
          </cell>
        </row>
        <row r="159">
          <cell r="A159">
            <v>7508</v>
          </cell>
          <cell r="B159">
            <v>14448</v>
          </cell>
          <cell r="C159" t="str">
            <v>Terrestrial Treatment Area</v>
          </cell>
          <cell r="D159">
            <v>1</v>
          </cell>
          <cell r="E159" t="str">
            <v>&lt;Null&gt;</v>
          </cell>
          <cell r="F159" t="str">
            <v>Draft</v>
          </cell>
          <cell r="G159">
            <v>1</v>
          </cell>
          <cell r="H159" t="str">
            <v>Polygon</v>
          </cell>
          <cell r="I159">
            <v>1138289.8136380001</v>
          </cell>
        </row>
        <row r="160">
          <cell r="A160">
            <v>7508</v>
          </cell>
          <cell r="B160">
            <v>14460</v>
          </cell>
          <cell r="C160" t="str">
            <v>Terrestrial Treatment Area</v>
          </cell>
          <cell r="D160">
            <v>1</v>
          </cell>
          <cell r="E160" t="str">
            <v>&lt;Null&gt;</v>
          </cell>
          <cell r="F160" t="str">
            <v>Draft</v>
          </cell>
          <cell r="G160">
            <v>1</v>
          </cell>
          <cell r="H160" t="str">
            <v>Polygon</v>
          </cell>
          <cell r="I160">
            <v>1007164.994875</v>
          </cell>
        </row>
        <row r="161">
          <cell r="A161">
            <v>7508</v>
          </cell>
          <cell r="B161">
            <v>14461</v>
          </cell>
          <cell r="C161" t="str">
            <v>Terrestrial Treatment Area</v>
          </cell>
          <cell r="D161">
            <v>1</v>
          </cell>
          <cell r="E161" t="str">
            <v>&lt;Null&gt;</v>
          </cell>
          <cell r="F161" t="str">
            <v>Draft</v>
          </cell>
          <cell r="G161">
            <v>1</v>
          </cell>
          <cell r="H161" t="str">
            <v>Polygon</v>
          </cell>
          <cell r="I161">
            <v>2281930.752841</v>
          </cell>
        </row>
        <row r="162">
          <cell r="A162">
            <v>7508</v>
          </cell>
          <cell r="B162">
            <v>14502</v>
          </cell>
          <cell r="C162" t="str">
            <v>Terrestrial Treatment Area</v>
          </cell>
          <cell r="D162">
            <v>1</v>
          </cell>
          <cell r="E162" t="str">
            <v>&lt;Null&gt;</v>
          </cell>
          <cell r="F162" t="str">
            <v>Draft</v>
          </cell>
          <cell r="G162">
            <v>1</v>
          </cell>
          <cell r="H162" t="str">
            <v>Polygon</v>
          </cell>
          <cell r="I162">
            <v>225419.04164000001</v>
          </cell>
        </row>
        <row r="163">
          <cell r="A163">
            <v>7508</v>
          </cell>
          <cell r="B163">
            <v>14503</v>
          </cell>
          <cell r="C163" t="str">
            <v>Terrestrial Treatment Area</v>
          </cell>
          <cell r="D163">
            <v>1</v>
          </cell>
          <cell r="E163" t="str">
            <v>&lt;Null&gt;</v>
          </cell>
          <cell r="F163" t="str">
            <v>Draft</v>
          </cell>
          <cell r="G163">
            <v>1</v>
          </cell>
          <cell r="H163" t="str">
            <v>Polygon</v>
          </cell>
          <cell r="I163">
            <v>667781.55116699997</v>
          </cell>
        </row>
        <row r="164">
          <cell r="A164">
            <v>7508</v>
          </cell>
          <cell r="B164">
            <v>14483</v>
          </cell>
          <cell r="C164" t="str">
            <v>Terrestrial Treatment Area</v>
          </cell>
          <cell r="D164">
            <v>1</v>
          </cell>
          <cell r="E164" t="str">
            <v>&lt;Null&gt;</v>
          </cell>
          <cell r="F164" t="str">
            <v>Draft</v>
          </cell>
          <cell r="G164">
            <v>1</v>
          </cell>
          <cell r="H164" t="str">
            <v>Polygon</v>
          </cell>
          <cell r="I164">
            <v>1345678.1913040001</v>
          </cell>
        </row>
        <row r="165">
          <cell r="A165">
            <v>7508</v>
          </cell>
          <cell r="B165">
            <v>14484</v>
          </cell>
          <cell r="C165" t="str">
            <v>Terrestrial Treatment Area</v>
          </cell>
          <cell r="D165">
            <v>1</v>
          </cell>
          <cell r="E165" t="str">
            <v>&lt;Null&gt;</v>
          </cell>
          <cell r="F165" t="str">
            <v>Draft</v>
          </cell>
          <cell r="G165">
            <v>1</v>
          </cell>
          <cell r="H165" t="str">
            <v>Polygon</v>
          </cell>
          <cell r="I165">
            <v>48667.278982999997</v>
          </cell>
        </row>
        <row r="166">
          <cell r="A166">
            <v>7508</v>
          </cell>
          <cell r="B166">
            <v>14606</v>
          </cell>
          <cell r="C166" t="str">
            <v>Terrestrial Treatment Area</v>
          </cell>
          <cell r="D166">
            <v>1</v>
          </cell>
          <cell r="E166" t="str">
            <v>&lt;Null&gt;</v>
          </cell>
          <cell r="F166" t="str">
            <v>Draft</v>
          </cell>
          <cell r="G166">
            <v>1</v>
          </cell>
          <cell r="H166" t="str">
            <v>Polygon</v>
          </cell>
          <cell r="I166">
            <v>109465.041533</v>
          </cell>
        </row>
        <row r="167">
          <cell r="A167">
            <v>7508</v>
          </cell>
          <cell r="B167">
            <v>14607</v>
          </cell>
          <cell r="C167" t="str">
            <v>Aquatic/Riparian Treatment Area</v>
          </cell>
          <cell r="D167">
            <v>2</v>
          </cell>
          <cell r="E167" t="str">
            <v>&lt;Null&gt;</v>
          </cell>
          <cell r="F167" t="str">
            <v>Draft</v>
          </cell>
          <cell r="G167">
            <v>1</v>
          </cell>
          <cell r="H167" t="str">
            <v>Polygon</v>
          </cell>
          <cell r="I167">
            <v>2581.760867</v>
          </cell>
        </row>
        <row r="168">
          <cell r="A168">
            <v>7510</v>
          </cell>
          <cell r="B168">
            <v>14732</v>
          </cell>
          <cell r="C168" t="str">
            <v>Aquatic/Riparian Treatment Area</v>
          </cell>
          <cell r="D168">
            <v>2</v>
          </cell>
          <cell r="E168" t="str">
            <v>&lt;Null&gt;</v>
          </cell>
          <cell r="F168" t="str">
            <v>Proposed</v>
          </cell>
          <cell r="G168">
            <v>2</v>
          </cell>
          <cell r="H168" t="str">
            <v>Polygon</v>
          </cell>
          <cell r="I168">
            <v>16477.128744000001</v>
          </cell>
        </row>
        <row r="169">
          <cell r="A169">
            <v>7510</v>
          </cell>
          <cell r="B169">
            <v>14733</v>
          </cell>
          <cell r="C169" t="str">
            <v>Terrestrial Treatment Area</v>
          </cell>
          <cell r="D169">
            <v>1</v>
          </cell>
          <cell r="E169" t="str">
            <v>&lt;Null&gt;</v>
          </cell>
          <cell r="F169" t="str">
            <v>Proposed</v>
          </cell>
          <cell r="G169">
            <v>2</v>
          </cell>
          <cell r="H169" t="str">
            <v>Polygon</v>
          </cell>
          <cell r="I169">
            <v>97454.828253999993</v>
          </cell>
        </row>
        <row r="170">
          <cell r="A170">
            <v>7510</v>
          </cell>
          <cell r="B170">
            <v>14467</v>
          </cell>
          <cell r="C170" t="str">
            <v>Aquatic/Riparian Treatment Area</v>
          </cell>
          <cell r="D170">
            <v>2</v>
          </cell>
          <cell r="E170" t="str">
            <v>&lt;Null&gt;</v>
          </cell>
          <cell r="F170" t="str">
            <v>Proposed</v>
          </cell>
          <cell r="G170">
            <v>2</v>
          </cell>
          <cell r="H170" t="str">
            <v>Polygon</v>
          </cell>
          <cell r="I170">
            <v>23902.674352000002</v>
          </cell>
        </row>
        <row r="171">
          <cell r="A171">
            <v>7510</v>
          </cell>
          <cell r="B171">
            <v>14473</v>
          </cell>
          <cell r="C171" t="str">
            <v>Aquatic/Riparian Treatment Area</v>
          </cell>
          <cell r="D171">
            <v>2</v>
          </cell>
          <cell r="E171" t="str">
            <v>&lt;Null&gt;</v>
          </cell>
          <cell r="F171" t="str">
            <v>Proposed</v>
          </cell>
          <cell r="G171">
            <v>2</v>
          </cell>
          <cell r="H171" t="str">
            <v>Polygon</v>
          </cell>
          <cell r="I171">
            <v>41976.629741999997</v>
          </cell>
        </row>
        <row r="172">
          <cell r="A172">
            <v>7510</v>
          </cell>
          <cell r="B172">
            <v>14474</v>
          </cell>
          <cell r="C172" t="str">
            <v>Aquatic/Riparian Treatment Area</v>
          </cell>
          <cell r="D172">
            <v>2</v>
          </cell>
          <cell r="E172" t="str">
            <v>&lt;Null&gt;</v>
          </cell>
          <cell r="F172" t="str">
            <v>Proposed</v>
          </cell>
          <cell r="G172">
            <v>2</v>
          </cell>
          <cell r="H172" t="str">
            <v>Polygon</v>
          </cell>
          <cell r="I172">
            <v>20350.232359000001</v>
          </cell>
        </row>
        <row r="173">
          <cell r="A173">
            <v>7510</v>
          </cell>
          <cell r="B173">
            <v>14470</v>
          </cell>
          <cell r="C173" t="str">
            <v>Aquatic/Riparian Treatment Area</v>
          </cell>
          <cell r="D173">
            <v>2</v>
          </cell>
          <cell r="E173" t="str">
            <v>&lt;Null&gt;</v>
          </cell>
          <cell r="F173" t="str">
            <v>Proposed</v>
          </cell>
          <cell r="G173">
            <v>2</v>
          </cell>
          <cell r="H173" t="str">
            <v>Polygon</v>
          </cell>
          <cell r="I173">
            <v>39495.462246000003</v>
          </cell>
        </row>
        <row r="174">
          <cell r="A174">
            <v>7510</v>
          </cell>
          <cell r="B174">
            <v>14471</v>
          </cell>
          <cell r="C174" t="str">
            <v>Aquatic/Riparian Treatment Area</v>
          </cell>
          <cell r="D174">
            <v>2</v>
          </cell>
          <cell r="E174" t="str">
            <v>&lt;Null&gt;</v>
          </cell>
          <cell r="F174" t="str">
            <v>Proposed</v>
          </cell>
          <cell r="G174">
            <v>2</v>
          </cell>
          <cell r="H174" t="str">
            <v>Polygon</v>
          </cell>
          <cell r="I174">
            <v>15455.607352000001</v>
          </cell>
        </row>
        <row r="175">
          <cell r="A175">
            <v>7515</v>
          </cell>
          <cell r="B175">
            <v>14744</v>
          </cell>
          <cell r="C175" t="str">
            <v>Terrestrial Treatment Area</v>
          </cell>
          <cell r="D175">
            <v>1</v>
          </cell>
          <cell r="E175" t="str">
            <v>&lt;Null&gt;</v>
          </cell>
          <cell r="F175" t="str">
            <v>Proposed</v>
          </cell>
          <cell r="G175">
            <v>2</v>
          </cell>
          <cell r="H175" t="str">
            <v>Polygon</v>
          </cell>
          <cell r="I175">
            <v>49344201.959802002</v>
          </cell>
        </row>
        <row r="176">
          <cell r="A176">
            <v>7515</v>
          </cell>
          <cell r="B176">
            <v>14919</v>
          </cell>
          <cell r="C176" t="str">
            <v>Terrestrial Treatment Area</v>
          </cell>
          <cell r="D176">
            <v>1</v>
          </cell>
          <cell r="E176" t="str">
            <v>&lt;Null&gt;</v>
          </cell>
          <cell r="F176" t="str">
            <v>Proposed</v>
          </cell>
          <cell r="G176">
            <v>2</v>
          </cell>
          <cell r="H176" t="str">
            <v>Polygon</v>
          </cell>
          <cell r="I176">
            <v>9496641.4719820004</v>
          </cell>
        </row>
        <row r="177">
          <cell r="A177">
            <v>7515</v>
          </cell>
          <cell r="B177">
            <v>14920</v>
          </cell>
          <cell r="C177" t="str">
            <v>Terrestrial Treatment Area</v>
          </cell>
          <cell r="D177">
            <v>1</v>
          </cell>
          <cell r="E177" t="str">
            <v>&lt;Null&gt;</v>
          </cell>
          <cell r="F177" t="str">
            <v>Proposed</v>
          </cell>
          <cell r="G177">
            <v>2</v>
          </cell>
          <cell r="H177" t="str">
            <v>Polygon</v>
          </cell>
          <cell r="I177">
            <v>540104.60786999995</v>
          </cell>
        </row>
        <row r="178">
          <cell r="A178">
            <v>7515</v>
          </cell>
          <cell r="B178">
            <v>14923</v>
          </cell>
          <cell r="C178" t="str">
            <v>Terrestrial Treatment Area</v>
          </cell>
          <cell r="D178">
            <v>1</v>
          </cell>
          <cell r="E178" t="str">
            <v>&lt;Null&gt;</v>
          </cell>
          <cell r="F178" t="str">
            <v>Proposed</v>
          </cell>
          <cell r="G178">
            <v>2</v>
          </cell>
          <cell r="H178" t="str">
            <v>Polygon</v>
          </cell>
          <cell r="I178">
            <v>17560030.794094</v>
          </cell>
        </row>
        <row r="179">
          <cell r="A179">
            <v>7517</v>
          </cell>
          <cell r="B179">
            <v>14880</v>
          </cell>
          <cell r="C179" t="str">
            <v>Terrestrial Treatment Area</v>
          </cell>
          <cell r="D179">
            <v>1</v>
          </cell>
          <cell r="E179" t="str">
            <v>&lt;Null&gt;</v>
          </cell>
          <cell r="F179" t="str">
            <v>Proposed</v>
          </cell>
          <cell r="G179">
            <v>2</v>
          </cell>
          <cell r="H179" t="str">
            <v>Polygon</v>
          </cell>
          <cell r="I179">
            <v>216478.662002</v>
          </cell>
        </row>
        <row r="180">
          <cell r="A180">
            <v>7517</v>
          </cell>
          <cell r="B180">
            <v>14718</v>
          </cell>
          <cell r="C180" t="str">
            <v>Aquatic/Riparian Treatment Area</v>
          </cell>
          <cell r="D180">
            <v>2</v>
          </cell>
          <cell r="E180" t="str">
            <v>&lt;Null&gt;</v>
          </cell>
          <cell r="F180" t="str">
            <v>Proposed</v>
          </cell>
          <cell r="G180">
            <v>2</v>
          </cell>
          <cell r="H180" t="str">
            <v>Polygon</v>
          </cell>
          <cell r="I180">
            <v>60559.299637999997</v>
          </cell>
        </row>
        <row r="181">
          <cell r="A181">
            <v>7519</v>
          </cell>
          <cell r="B181">
            <v>14600</v>
          </cell>
          <cell r="C181" t="str">
            <v>Terrestrial Treatment Area</v>
          </cell>
          <cell r="D181">
            <v>1</v>
          </cell>
          <cell r="E181" t="str">
            <v>&lt;Null&gt;</v>
          </cell>
          <cell r="F181" t="str">
            <v>Proposed</v>
          </cell>
          <cell r="G181">
            <v>2</v>
          </cell>
          <cell r="H181" t="str">
            <v>Polygon</v>
          </cell>
          <cell r="I181">
            <v>3795722.7984159999</v>
          </cell>
        </row>
        <row r="182">
          <cell r="A182">
            <v>7519</v>
          </cell>
          <cell r="B182">
            <v>14601</v>
          </cell>
          <cell r="C182" t="str">
            <v>Terrestrial Treatment Area</v>
          </cell>
          <cell r="D182">
            <v>1</v>
          </cell>
          <cell r="E182" t="str">
            <v>&lt;Null&gt;</v>
          </cell>
          <cell r="F182" t="str">
            <v>Proposed</v>
          </cell>
          <cell r="G182">
            <v>2</v>
          </cell>
          <cell r="H182" t="str">
            <v>Polygon</v>
          </cell>
          <cell r="I182">
            <v>1613238.2348150001</v>
          </cell>
        </row>
        <row r="183">
          <cell r="A183">
            <v>7531</v>
          </cell>
          <cell r="B183">
            <v>14435</v>
          </cell>
          <cell r="C183" t="str">
            <v>Terrestrial Treatment Area</v>
          </cell>
          <cell r="D183">
            <v>1</v>
          </cell>
          <cell r="E183" t="str">
            <v>&lt;Null&gt;</v>
          </cell>
          <cell r="F183" t="str">
            <v>Proposed</v>
          </cell>
          <cell r="G183">
            <v>2</v>
          </cell>
          <cell r="H183" t="str">
            <v>Polygon</v>
          </cell>
          <cell r="I183">
            <v>243057.42518300001</v>
          </cell>
        </row>
        <row r="184">
          <cell r="A184">
            <v>7531</v>
          </cell>
          <cell r="B184">
            <v>14436</v>
          </cell>
          <cell r="C184" t="str">
            <v>Terrestrial Treatment Area</v>
          </cell>
          <cell r="D184">
            <v>1</v>
          </cell>
          <cell r="E184" t="str">
            <v>&lt;Null&gt;</v>
          </cell>
          <cell r="F184" t="str">
            <v>Proposed</v>
          </cell>
          <cell r="G184">
            <v>2</v>
          </cell>
          <cell r="H184" t="str">
            <v>Polygon</v>
          </cell>
          <cell r="I184">
            <v>109854.683771</v>
          </cell>
        </row>
        <row r="185">
          <cell r="A185">
            <v>7531</v>
          </cell>
          <cell r="B185">
            <v>14437</v>
          </cell>
          <cell r="C185" t="str">
            <v>Terrestrial Treatment Area</v>
          </cell>
          <cell r="D185">
            <v>1</v>
          </cell>
          <cell r="E185" t="str">
            <v>&lt;Null&gt;</v>
          </cell>
          <cell r="F185" t="str">
            <v>Proposed</v>
          </cell>
          <cell r="G185">
            <v>2</v>
          </cell>
          <cell r="H185" t="str">
            <v>Polygon</v>
          </cell>
          <cell r="I185">
            <v>40560.965147000003</v>
          </cell>
        </row>
        <row r="186">
          <cell r="A186">
            <v>7539</v>
          </cell>
          <cell r="B186">
            <v>14459</v>
          </cell>
          <cell r="C186" t="str">
            <v>Aquatic/Riparian Treatment Area</v>
          </cell>
          <cell r="D186">
            <v>2</v>
          </cell>
          <cell r="E186" t="str">
            <v>&lt;Null&gt;</v>
          </cell>
          <cell r="F186" t="str">
            <v>Proposed</v>
          </cell>
          <cell r="G186">
            <v>2</v>
          </cell>
          <cell r="H186" t="str">
            <v>Polygon</v>
          </cell>
          <cell r="I186">
            <v>8600.6630189999996</v>
          </cell>
        </row>
        <row r="187">
          <cell r="A187">
            <v>7540</v>
          </cell>
          <cell r="B187">
            <v>14478</v>
          </cell>
          <cell r="C187" t="str">
            <v>Terrestrial Treatment Area</v>
          </cell>
          <cell r="D187">
            <v>1</v>
          </cell>
          <cell r="E187" t="str">
            <v>&lt;Null&gt;</v>
          </cell>
          <cell r="F187" t="str">
            <v>Proposed</v>
          </cell>
          <cell r="G187">
            <v>2</v>
          </cell>
          <cell r="H187" t="str">
            <v>Polygon</v>
          </cell>
          <cell r="I187">
            <v>6577800.509381</v>
          </cell>
        </row>
        <row r="188">
          <cell r="A188">
            <v>7540</v>
          </cell>
          <cell r="B188">
            <v>14479</v>
          </cell>
          <cell r="C188" t="str">
            <v>Terrestrial Treatment Area</v>
          </cell>
          <cell r="D188">
            <v>1</v>
          </cell>
          <cell r="E188" t="str">
            <v>&lt;Null&gt;</v>
          </cell>
          <cell r="F188" t="str">
            <v>Proposed</v>
          </cell>
          <cell r="G188">
            <v>2</v>
          </cell>
          <cell r="H188" t="str">
            <v>Polygon</v>
          </cell>
          <cell r="I188">
            <v>5793265.6520739999</v>
          </cell>
        </row>
        <row r="189">
          <cell r="A189">
            <v>7540</v>
          </cell>
          <cell r="B189">
            <v>14480</v>
          </cell>
          <cell r="C189" t="str">
            <v>Terrestrial Treatment Area</v>
          </cell>
          <cell r="D189">
            <v>1</v>
          </cell>
          <cell r="E189" t="str">
            <v>&lt;Null&gt;</v>
          </cell>
          <cell r="F189" t="str">
            <v>Proposed</v>
          </cell>
          <cell r="G189">
            <v>2</v>
          </cell>
          <cell r="H189" t="str">
            <v>Polygon</v>
          </cell>
          <cell r="I189">
            <v>5783661.2597749997</v>
          </cell>
        </row>
        <row r="190">
          <cell r="A190">
            <v>7561</v>
          </cell>
          <cell r="B190">
            <v>14910</v>
          </cell>
          <cell r="C190" t="str">
            <v>Terrestrial Treatment Area</v>
          </cell>
          <cell r="D190">
            <v>1</v>
          </cell>
          <cell r="E190" t="str">
            <v>&lt;Null&gt;</v>
          </cell>
          <cell r="F190" t="str">
            <v>Proposed</v>
          </cell>
          <cell r="G190">
            <v>2</v>
          </cell>
          <cell r="H190" t="str">
            <v>Polygon</v>
          </cell>
          <cell r="I190">
            <v>10646.602853</v>
          </cell>
        </row>
        <row r="191">
          <cell r="A191">
            <v>7562</v>
          </cell>
          <cell r="B191">
            <v>14903</v>
          </cell>
          <cell r="C191" t="str">
            <v>Terrestrial Treatment Area</v>
          </cell>
          <cell r="D191">
            <v>1</v>
          </cell>
          <cell r="E191" t="str">
            <v>&lt;Null&gt;</v>
          </cell>
          <cell r="F191" t="str">
            <v>Proposed</v>
          </cell>
          <cell r="G191">
            <v>2</v>
          </cell>
          <cell r="H191" t="str">
            <v>Polygon</v>
          </cell>
          <cell r="I191">
            <v>8337451.0775429998</v>
          </cell>
        </row>
        <row r="192">
          <cell r="A192">
            <v>7568</v>
          </cell>
          <cell r="B192">
            <v>14900</v>
          </cell>
          <cell r="C192" t="str">
            <v>Aquatic/Riparian Treatment Area</v>
          </cell>
          <cell r="D192">
            <v>2</v>
          </cell>
          <cell r="E192" t="str">
            <v>&lt;Null&gt;</v>
          </cell>
          <cell r="F192" t="str">
            <v>Proposed</v>
          </cell>
          <cell r="G192">
            <v>2</v>
          </cell>
          <cell r="H192" t="str">
            <v>Polygon</v>
          </cell>
          <cell r="I192">
            <v>253898.03179199999</v>
          </cell>
        </row>
        <row r="193">
          <cell r="A193">
            <v>7568</v>
          </cell>
          <cell r="B193">
            <v>14808</v>
          </cell>
          <cell r="C193" t="str">
            <v>Terrestrial Treatment Area</v>
          </cell>
          <cell r="D193">
            <v>1</v>
          </cell>
          <cell r="E193" t="str">
            <v>&lt;Null&gt;</v>
          </cell>
          <cell r="F193" t="str">
            <v>Proposed</v>
          </cell>
          <cell r="G193">
            <v>2</v>
          </cell>
          <cell r="H193" t="str">
            <v>Polygon</v>
          </cell>
          <cell r="I193">
            <v>4182479.4014249998</v>
          </cell>
        </row>
        <row r="194">
          <cell r="A194">
            <v>7568</v>
          </cell>
          <cell r="B194">
            <v>14809</v>
          </cell>
          <cell r="C194" t="str">
            <v>Aquatic/Riparian Treatment Area</v>
          </cell>
          <cell r="D194">
            <v>2</v>
          </cell>
          <cell r="E194" t="str">
            <v>&lt;Null&gt;</v>
          </cell>
          <cell r="F194" t="str">
            <v>Proposed</v>
          </cell>
          <cell r="G194">
            <v>2</v>
          </cell>
          <cell r="H194" t="str">
            <v>Polygon</v>
          </cell>
          <cell r="I194">
            <v>135632.57510700001</v>
          </cell>
        </row>
        <row r="195">
          <cell r="A195">
            <v>7568</v>
          </cell>
          <cell r="B195">
            <v>14810</v>
          </cell>
          <cell r="C195" t="str">
            <v>Terrestrial Treatment Area</v>
          </cell>
          <cell r="D195">
            <v>1</v>
          </cell>
          <cell r="E195" t="str">
            <v>&lt;Null&gt;</v>
          </cell>
          <cell r="F195" t="str">
            <v>Proposed</v>
          </cell>
          <cell r="G195">
            <v>2</v>
          </cell>
          <cell r="H195" t="str">
            <v>Polygon</v>
          </cell>
          <cell r="I195">
            <v>119296.43281</v>
          </cell>
        </row>
        <row r="196">
          <cell r="A196">
            <v>7568</v>
          </cell>
          <cell r="B196">
            <v>14813</v>
          </cell>
          <cell r="C196" t="str">
            <v>Aquatic/Riparian Treatment Area</v>
          </cell>
          <cell r="D196">
            <v>2</v>
          </cell>
          <cell r="E196" t="str">
            <v>&lt;Null&gt;</v>
          </cell>
          <cell r="F196" t="str">
            <v>Proposed</v>
          </cell>
          <cell r="G196">
            <v>2</v>
          </cell>
          <cell r="H196" t="str">
            <v>Polygon</v>
          </cell>
          <cell r="I196">
            <v>1241734.5076540001</v>
          </cell>
        </row>
        <row r="197">
          <cell r="A197">
            <v>7568</v>
          </cell>
          <cell r="B197">
            <v>14814</v>
          </cell>
          <cell r="C197" t="str">
            <v>Aquatic/Riparian Treatment Area</v>
          </cell>
          <cell r="D197">
            <v>2</v>
          </cell>
          <cell r="E197" t="str">
            <v>&lt;Null&gt;</v>
          </cell>
          <cell r="F197" t="str">
            <v>Proposed</v>
          </cell>
          <cell r="G197">
            <v>2</v>
          </cell>
          <cell r="H197" t="str">
            <v>Polygon</v>
          </cell>
          <cell r="I197">
            <v>869711.38490399998</v>
          </cell>
        </row>
        <row r="198">
          <cell r="A198">
            <v>7568</v>
          </cell>
          <cell r="B198">
            <v>14815</v>
          </cell>
          <cell r="C198" t="str">
            <v>Aquatic/Riparian Treatment Area</v>
          </cell>
          <cell r="D198">
            <v>2</v>
          </cell>
          <cell r="E198" t="str">
            <v>&lt;Null&gt;</v>
          </cell>
          <cell r="F198" t="str">
            <v>Proposed</v>
          </cell>
          <cell r="G198">
            <v>2</v>
          </cell>
          <cell r="H198" t="str">
            <v>Polygon</v>
          </cell>
          <cell r="I198">
            <v>549202.380581</v>
          </cell>
        </row>
        <row r="199">
          <cell r="A199">
            <v>7568</v>
          </cell>
          <cell r="B199">
            <v>14817</v>
          </cell>
          <cell r="C199" t="str">
            <v>Aquatic/Riparian Treatment Area</v>
          </cell>
          <cell r="D199">
            <v>2</v>
          </cell>
          <cell r="E199" t="str">
            <v>&lt;Null&gt;</v>
          </cell>
          <cell r="F199" t="str">
            <v>Proposed</v>
          </cell>
          <cell r="G199">
            <v>2</v>
          </cell>
          <cell r="H199" t="str">
            <v>Polygon</v>
          </cell>
          <cell r="I199">
            <v>87948.587467000005</v>
          </cell>
        </row>
        <row r="200">
          <cell r="A200">
            <v>7570</v>
          </cell>
          <cell r="B200">
            <v>14895</v>
          </cell>
          <cell r="C200" t="str">
            <v>Terrestrial Treatment Area</v>
          </cell>
          <cell r="D200">
            <v>1</v>
          </cell>
          <cell r="E200" t="str">
            <v>&lt;Null&gt;</v>
          </cell>
          <cell r="F200" t="str">
            <v>Proposed</v>
          </cell>
          <cell r="G200">
            <v>2</v>
          </cell>
          <cell r="H200" t="str">
            <v>Polygon</v>
          </cell>
          <cell r="I200">
            <v>40615320.755609997</v>
          </cell>
        </row>
        <row r="201">
          <cell r="A201">
            <v>7570</v>
          </cell>
          <cell r="B201">
            <v>14619</v>
          </cell>
          <cell r="C201" t="str">
            <v>Terrestrial Treatment Area</v>
          </cell>
          <cell r="D201">
            <v>1</v>
          </cell>
          <cell r="E201" t="str">
            <v>&lt;Null&gt;</v>
          </cell>
          <cell r="F201" t="str">
            <v>Proposed</v>
          </cell>
          <cell r="G201">
            <v>2</v>
          </cell>
          <cell r="H201" t="str">
            <v>Polygon</v>
          </cell>
          <cell r="I201">
            <v>3728319.1206200002</v>
          </cell>
        </row>
        <row r="202">
          <cell r="A202">
            <v>7582</v>
          </cell>
          <cell r="B202">
            <v>14671</v>
          </cell>
          <cell r="C202" t="str">
            <v>Terrestrial Treatment Area</v>
          </cell>
          <cell r="D202">
            <v>1</v>
          </cell>
          <cell r="E202" t="str">
            <v>&lt;Null&gt;</v>
          </cell>
          <cell r="F202" t="str">
            <v>Proposed</v>
          </cell>
          <cell r="G202">
            <v>2</v>
          </cell>
          <cell r="H202" t="str">
            <v>Polygon</v>
          </cell>
          <cell r="I202">
            <v>8251430.2143580001</v>
          </cell>
        </row>
        <row r="203">
          <cell r="A203">
            <v>7612</v>
          </cell>
          <cell r="B203">
            <v>14857</v>
          </cell>
          <cell r="C203" t="str">
            <v>Terrestrial Treatment Area</v>
          </cell>
          <cell r="D203">
            <v>1</v>
          </cell>
          <cell r="E203" t="str">
            <v>&lt;Null&gt;</v>
          </cell>
          <cell r="F203" t="str">
            <v>Proposed</v>
          </cell>
          <cell r="G203">
            <v>2</v>
          </cell>
          <cell r="H203" t="str">
            <v>Polygon</v>
          </cell>
          <cell r="I203">
            <v>1004738.768272</v>
          </cell>
        </row>
        <row r="204">
          <cell r="A204">
            <v>7612</v>
          </cell>
          <cell r="B204">
            <v>14858</v>
          </cell>
          <cell r="C204" t="str">
            <v>Terrestrial Treatment Area</v>
          </cell>
          <cell r="D204">
            <v>1</v>
          </cell>
          <cell r="E204" t="str">
            <v>&lt;Null&gt;</v>
          </cell>
          <cell r="F204" t="str">
            <v>Proposed</v>
          </cell>
          <cell r="G204">
            <v>2</v>
          </cell>
          <cell r="H204" t="str">
            <v>Polygon</v>
          </cell>
          <cell r="I204">
            <v>1699902.9001229999</v>
          </cell>
        </row>
        <row r="205">
          <cell r="A205">
            <v>7613</v>
          </cell>
          <cell r="B205">
            <v>14763</v>
          </cell>
          <cell r="C205" t="str">
            <v>Aquatic/Riparian Treatment Area</v>
          </cell>
          <cell r="D205">
            <v>2</v>
          </cell>
          <cell r="E205" t="str">
            <v>&lt;Null&gt;</v>
          </cell>
          <cell r="F205" t="str">
            <v>Proposed</v>
          </cell>
          <cell r="G205">
            <v>2</v>
          </cell>
          <cell r="H205" t="str">
            <v>Polygon</v>
          </cell>
          <cell r="I205">
            <v>7258.6335049999998</v>
          </cell>
        </row>
        <row r="206">
          <cell r="A206">
            <v>7618</v>
          </cell>
          <cell r="B206">
            <v>14765</v>
          </cell>
          <cell r="C206" t="str">
            <v>Terrestrial Treatment Area</v>
          </cell>
          <cell r="D206">
            <v>1</v>
          </cell>
          <cell r="E206" t="str">
            <v>&lt;Null&gt;</v>
          </cell>
          <cell r="F206" t="str">
            <v>Proposed</v>
          </cell>
          <cell r="G206">
            <v>2</v>
          </cell>
          <cell r="H206" t="str">
            <v>Polygon</v>
          </cell>
          <cell r="I206">
            <v>84987869.178688005</v>
          </cell>
        </row>
        <row r="207">
          <cell r="A207">
            <v>7626</v>
          </cell>
          <cell r="B207">
            <v>14904</v>
          </cell>
          <cell r="C207" t="str">
            <v>Terrestrial Treatment Area</v>
          </cell>
          <cell r="D207">
            <v>1</v>
          </cell>
          <cell r="E207" t="str">
            <v>&lt;Null&gt;</v>
          </cell>
          <cell r="F207" t="str">
            <v>Proposed</v>
          </cell>
          <cell r="G207">
            <v>2</v>
          </cell>
          <cell r="H207" t="str">
            <v>Polygon</v>
          </cell>
          <cell r="I207">
            <v>1354.0336460000001</v>
          </cell>
        </row>
      </sheetData>
      <sheetData sheetId="5"/>
      <sheetData sheetId="6"/>
      <sheetData sheetId="7"/>
      <sheetData sheetId="8">
        <row r="1">
          <cell r="A1" t="str">
            <v>Row Labels</v>
          </cell>
          <cell r="B1" t="str">
            <v>Blue Ribbon FAC</v>
          </cell>
          <cell r="C1" t="str">
            <v>Endangered Species Mitigation Fund</v>
          </cell>
          <cell r="D1" t="str">
            <v>Expo Permit</v>
          </cell>
          <cell r="E1" t="str">
            <v>External CP</v>
          </cell>
          <cell r="F1" t="str">
            <v>Habitat Council</v>
          </cell>
          <cell r="G1" t="str">
            <v>WRI</v>
          </cell>
        </row>
        <row r="2">
          <cell r="A2">
            <v>5584</v>
          </cell>
          <cell r="D2">
            <v>4</v>
          </cell>
          <cell r="E2">
            <v>3</v>
          </cell>
          <cell r="F2">
            <v>2</v>
          </cell>
          <cell r="G2">
            <v>1</v>
          </cell>
        </row>
        <row r="3">
          <cell r="A3">
            <v>6025</v>
          </cell>
          <cell r="F3">
            <v>2</v>
          </cell>
        </row>
        <row r="4">
          <cell r="A4">
            <v>6040</v>
          </cell>
          <cell r="B4">
            <v>5</v>
          </cell>
          <cell r="F4">
            <v>2</v>
          </cell>
        </row>
        <row r="5">
          <cell r="A5">
            <v>6063</v>
          </cell>
          <cell r="D5">
            <v>4</v>
          </cell>
          <cell r="E5">
            <v>3</v>
          </cell>
          <cell r="F5">
            <v>2</v>
          </cell>
          <cell r="G5">
            <v>1</v>
          </cell>
        </row>
        <row r="6">
          <cell r="A6">
            <v>6068</v>
          </cell>
          <cell r="G6">
            <v>1</v>
          </cell>
        </row>
        <row r="7">
          <cell r="A7">
            <v>6093</v>
          </cell>
          <cell r="D7">
            <v>4</v>
          </cell>
          <cell r="E7">
            <v>3</v>
          </cell>
          <cell r="F7">
            <v>2</v>
          </cell>
          <cell r="G7">
            <v>1</v>
          </cell>
        </row>
        <row r="8">
          <cell r="A8">
            <v>6596</v>
          </cell>
          <cell r="D8">
            <v>4</v>
          </cell>
          <cell r="E8">
            <v>3</v>
          </cell>
          <cell r="F8">
            <v>2</v>
          </cell>
          <cell r="G8">
            <v>1</v>
          </cell>
        </row>
        <row r="9">
          <cell r="A9">
            <v>6673</v>
          </cell>
          <cell r="D9">
            <v>4</v>
          </cell>
          <cell r="E9">
            <v>3</v>
          </cell>
          <cell r="F9">
            <v>2</v>
          </cell>
          <cell r="G9">
            <v>1</v>
          </cell>
        </row>
        <row r="10">
          <cell r="A10">
            <v>6879</v>
          </cell>
          <cell r="D10">
            <v>4</v>
          </cell>
          <cell r="E10">
            <v>3</v>
          </cell>
          <cell r="F10">
            <v>2</v>
          </cell>
          <cell r="G10">
            <v>1</v>
          </cell>
        </row>
        <row r="11">
          <cell r="A11">
            <v>6898</v>
          </cell>
          <cell r="F11">
            <v>2</v>
          </cell>
        </row>
        <row r="12">
          <cell r="A12">
            <v>6968</v>
          </cell>
          <cell r="B12">
            <v>5</v>
          </cell>
          <cell r="F12">
            <v>2</v>
          </cell>
          <cell r="G12">
            <v>1</v>
          </cell>
        </row>
        <row r="13">
          <cell r="A13">
            <v>7016</v>
          </cell>
          <cell r="D13">
            <v>4</v>
          </cell>
          <cell r="E13">
            <v>3</v>
          </cell>
          <cell r="F13">
            <v>2</v>
          </cell>
          <cell r="G13">
            <v>1</v>
          </cell>
        </row>
        <row r="14">
          <cell r="A14">
            <v>7026</v>
          </cell>
          <cell r="D14">
            <v>4</v>
          </cell>
          <cell r="E14">
            <v>3</v>
          </cell>
          <cell r="G14">
            <v>1</v>
          </cell>
        </row>
        <row r="15">
          <cell r="A15">
            <v>7034</v>
          </cell>
          <cell r="D15">
            <v>4</v>
          </cell>
          <cell r="F15">
            <v>2</v>
          </cell>
        </row>
        <row r="16">
          <cell r="A16">
            <v>7058</v>
          </cell>
          <cell r="F16">
            <v>2</v>
          </cell>
        </row>
        <row r="17">
          <cell r="A17">
            <v>7087</v>
          </cell>
          <cell r="D17">
            <v>4</v>
          </cell>
          <cell r="E17">
            <v>3</v>
          </cell>
          <cell r="F17">
            <v>2</v>
          </cell>
          <cell r="G17">
            <v>1</v>
          </cell>
        </row>
        <row r="18">
          <cell r="A18">
            <v>7115</v>
          </cell>
          <cell r="D18">
            <v>4</v>
          </cell>
          <cell r="E18">
            <v>3</v>
          </cell>
          <cell r="G18">
            <v>1</v>
          </cell>
        </row>
        <row r="19">
          <cell r="A19">
            <v>7119</v>
          </cell>
          <cell r="F19">
            <v>2</v>
          </cell>
        </row>
        <row r="20">
          <cell r="A20">
            <v>7208</v>
          </cell>
          <cell r="C20">
            <v>7</v>
          </cell>
        </row>
        <row r="21">
          <cell r="A21">
            <v>7212</v>
          </cell>
          <cell r="C21">
            <v>7</v>
          </cell>
        </row>
        <row r="22">
          <cell r="A22">
            <v>7216</v>
          </cell>
          <cell r="C22">
            <v>7</v>
          </cell>
        </row>
        <row r="23">
          <cell r="A23">
            <v>7219</v>
          </cell>
          <cell r="C23">
            <v>7</v>
          </cell>
        </row>
        <row r="24">
          <cell r="A24">
            <v>7297</v>
          </cell>
          <cell r="B24">
            <v>5</v>
          </cell>
          <cell r="D24">
            <v>4</v>
          </cell>
          <cell r="E24">
            <v>3</v>
          </cell>
          <cell r="F24">
            <v>2</v>
          </cell>
          <cell r="G24">
            <v>1</v>
          </cell>
        </row>
        <row r="25">
          <cell r="A25">
            <v>7298</v>
          </cell>
          <cell r="B25">
            <v>5</v>
          </cell>
          <cell r="D25">
            <v>4</v>
          </cell>
          <cell r="E25">
            <v>3</v>
          </cell>
          <cell r="F25">
            <v>2</v>
          </cell>
          <cell r="G25">
            <v>1</v>
          </cell>
        </row>
        <row r="26">
          <cell r="A26">
            <v>7299</v>
          </cell>
          <cell r="B26">
            <v>5</v>
          </cell>
          <cell r="D26">
            <v>4</v>
          </cell>
          <cell r="E26">
            <v>3</v>
          </cell>
          <cell r="F26">
            <v>2</v>
          </cell>
          <cell r="G26">
            <v>1</v>
          </cell>
        </row>
        <row r="27">
          <cell r="A27">
            <v>7300</v>
          </cell>
          <cell r="B27">
            <v>5</v>
          </cell>
          <cell r="D27">
            <v>4</v>
          </cell>
          <cell r="E27">
            <v>3</v>
          </cell>
          <cell r="F27">
            <v>2</v>
          </cell>
          <cell r="G27">
            <v>1</v>
          </cell>
        </row>
        <row r="28">
          <cell r="A28">
            <v>7302</v>
          </cell>
          <cell r="F28">
            <v>2</v>
          </cell>
          <cell r="G28">
            <v>1</v>
          </cell>
        </row>
        <row r="29">
          <cell r="A29">
            <v>7303</v>
          </cell>
          <cell r="E29">
            <v>3</v>
          </cell>
          <cell r="F29">
            <v>2</v>
          </cell>
          <cell r="G29">
            <v>1</v>
          </cell>
        </row>
        <row r="30">
          <cell r="A30">
            <v>7311</v>
          </cell>
          <cell r="G30">
            <v>1</v>
          </cell>
        </row>
        <row r="31">
          <cell r="A31">
            <v>7321</v>
          </cell>
          <cell r="G31">
            <v>1</v>
          </cell>
        </row>
        <row r="32">
          <cell r="A32">
            <v>7323</v>
          </cell>
          <cell r="G32">
            <v>1</v>
          </cell>
        </row>
        <row r="33">
          <cell r="A33">
            <v>7335</v>
          </cell>
          <cell r="D33">
            <v>4</v>
          </cell>
          <cell r="F33">
            <v>2</v>
          </cell>
        </row>
        <row r="34">
          <cell r="A34">
            <v>7337</v>
          </cell>
          <cell r="B34">
            <v>5</v>
          </cell>
          <cell r="E34">
            <v>3</v>
          </cell>
          <cell r="F34">
            <v>2</v>
          </cell>
        </row>
        <row r="35">
          <cell r="A35">
            <v>7338</v>
          </cell>
          <cell r="F35">
            <v>2</v>
          </cell>
        </row>
        <row r="36">
          <cell r="A36">
            <v>7343</v>
          </cell>
          <cell r="G36">
            <v>1</v>
          </cell>
        </row>
        <row r="37">
          <cell r="A37">
            <v>7344</v>
          </cell>
          <cell r="F37">
            <v>2</v>
          </cell>
        </row>
        <row r="38">
          <cell r="A38">
            <v>7345</v>
          </cell>
          <cell r="G38">
            <v>1</v>
          </cell>
        </row>
        <row r="39">
          <cell r="A39">
            <v>7346</v>
          </cell>
          <cell r="D39">
            <v>4</v>
          </cell>
          <cell r="E39">
            <v>3</v>
          </cell>
          <cell r="F39">
            <v>2</v>
          </cell>
          <cell r="G39">
            <v>1</v>
          </cell>
        </row>
        <row r="40">
          <cell r="A40">
            <v>7347</v>
          </cell>
          <cell r="E40">
            <v>3</v>
          </cell>
          <cell r="F40">
            <v>2</v>
          </cell>
          <cell r="G40">
            <v>1</v>
          </cell>
        </row>
        <row r="41">
          <cell r="A41">
            <v>7350</v>
          </cell>
          <cell r="D41">
            <v>4</v>
          </cell>
          <cell r="E41">
            <v>3</v>
          </cell>
          <cell r="F41">
            <v>2</v>
          </cell>
          <cell r="G41">
            <v>1</v>
          </cell>
        </row>
        <row r="42">
          <cell r="A42">
            <v>7351</v>
          </cell>
          <cell r="F42">
            <v>2</v>
          </cell>
        </row>
        <row r="43">
          <cell r="A43">
            <v>7352</v>
          </cell>
          <cell r="G43">
            <v>1</v>
          </cell>
        </row>
        <row r="44">
          <cell r="A44">
            <v>7353</v>
          </cell>
          <cell r="F44">
            <v>2</v>
          </cell>
          <cell r="G44">
            <v>1</v>
          </cell>
        </row>
        <row r="45">
          <cell r="A45">
            <v>7355</v>
          </cell>
          <cell r="F45">
            <v>2</v>
          </cell>
        </row>
        <row r="46">
          <cell r="A46">
            <v>7356</v>
          </cell>
          <cell r="D46">
            <v>4</v>
          </cell>
          <cell r="E46">
            <v>3</v>
          </cell>
          <cell r="G46">
            <v>1</v>
          </cell>
        </row>
        <row r="47">
          <cell r="A47">
            <v>7357</v>
          </cell>
          <cell r="D47">
            <v>4</v>
          </cell>
          <cell r="F47">
            <v>2</v>
          </cell>
          <cell r="G47">
            <v>1</v>
          </cell>
        </row>
        <row r="48">
          <cell r="A48">
            <v>7359</v>
          </cell>
          <cell r="G48">
            <v>1</v>
          </cell>
        </row>
        <row r="49">
          <cell r="A49">
            <v>7360</v>
          </cell>
          <cell r="D49">
            <v>4</v>
          </cell>
          <cell r="E49">
            <v>3</v>
          </cell>
          <cell r="F49">
            <v>2</v>
          </cell>
          <cell r="G49">
            <v>1</v>
          </cell>
        </row>
        <row r="50">
          <cell r="A50">
            <v>7361</v>
          </cell>
          <cell r="G50">
            <v>1</v>
          </cell>
        </row>
        <row r="51">
          <cell r="A51">
            <v>7362</v>
          </cell>
          <cell r="F51">
            <v>2</v>
          </cell>
          <cell r="G51">
            <v>1</v>
          </cell>
        </row>
        <row r="52">
          <cell r="A52">
            <v>7363</v>
          </cell>
          <cell r="G52">
            <v>1</v>
          </cell>
        </row>
        <row r="53">
          <cell r="A53">
            <v>7364</v>
          </cell>
          <cell r="E53">
            <v>3</v>
          </cell>
          <cell r="F53">
            <v>2</v>
          </cell>
          <cell r="G53">
            <v>1</v>
          </cell>
        </row>
        <row r="54">
          <cell r="A54">
            <v>7365</v>
          </cell>
          <cell r="G54">
            <v>1</v>
          </cell>
        </row>
        <row r="55">
          <cell r="A55">
            <v>7366</v>
          </cell>
          <cell r="C55">
            <v>7</v>
          </cell>
          <cell r="F55">
            <v>2</v>
          </cell>
          <cell r="G55">
            <v>1</v>
          </cell>
        </row>
        <row r="56">
          <cell r="A56">
            <v>7367</v>
          </cell>
          <cell r="F56">
            <v>2</v>
          </cell>
        </row>
        <row r="57">
          <cell r="A57">
            <v>7368</v>
          </cell>
          <cell r="F57">
            <v>2</v>
          </cell>
          <cell r="G57">
            <v>1</v>
          </cell>
        </row>
        <row r="58">
          <cell r="A58">
            <v>7369</v>
          </cell>
          <cell r="F58">
            <v>2</v>
          </cell>
          <cell r="G58">
            <v>1</v>
          </cell>
        </row>
        <row r="59">
          <cell r="A59">
            <v>7370</v>
          </cell>
          <cell r="B59">
            <v>5</v>
          </cell>
          <cell r="F59">
            <v>2</v>
          </cell>
        </row>
        <row r="60">
          <cell r="A60">
            <v>7371</v>
          </cell>
          <cell r="B60">
            <v>5</v>
          </cell>
          <cell r="F60">
            <v>2</v>
          </cell>
        </row>
        <row r="61">
          <cell r="A61">
            <v>7372</v>
          </cell>
          <cell r="G61">
            <v>1</v>
          </cell>
        </row>
        <row r="62">
          <cell r="A62">
            <v>7373</v>
          </cell>
          <cell r="G62">
            <v>1</v>
          </cell>
        </row>
        <row r="63">
          <cell r="A63">
            <v>7374</v>
          </cell>
          <cell r="F63">
            <v>2</v>
          </cell>
        </row>
        <row r="64">
          <cell r="A64">
            <v>7375</v>
          </cell>
          <cell r="D64">
            <v>4</v>
          </cell>
          <cell r="E64">
            <v>3</v>
          </cell>
          <cell r="F64">
            <v>2</v>
          </cell>
          <cell r="G64">
            <v>1</v>
          </cell>
        </row>
        <row r="65">
          <cell r="A65">
            <v>7376</v>
          </cell>
          <cell r="D65">
            <v>4</v>
          </cell>
          <cell r="E65">
            <v>3</v>
          </cell>
          <cell r="F65">
            <v>2</v>
          </cell>
          <cell r="G65">
            <v>1</v>
          </cell>
        </row>
        <row r="66">
          <cell r="A66">
            <v>7377</v>
          </cell>
          <cell r="G66">
            <v>1</v>
          </cell>
        </row>
        <row r="67">
          <cell r="A67">
            <v>7378</v>
          </cell>
          <cell r="G67">
            <v>1</v>
          </cell>
        </row>
        <row r="68">
          <cell r="A68">
            <v>7379</v>
          </cell>
          <cell r="G68">
            <v>1</v>
          </cell>
        </row>
        <row r="69">
          <cell r="A69">
            <v>7380</v>
          </cell>
          <cell r="G69">
            <v>1</v>
          </cell>
        </row>
        <row r="70">
          <cell r="A70">
            <v>7381</v>
          </cell>
          <cell r="D70">
            <v>4</v>
          </cell>
          <cell r="E70">
            <v>3</v>
          </cell>
          <cell r="F70">
            <v>2</v>
          </cell>
          <cell r="G70">
            <v>1</v>
          </cell>
        </row>
        <row r="71">
          <cell r="A71">
            <v>7383</v>
          </cell>
          <cell r="F71">
            <v>2</v>
          </cell>
        </row>
        <row r="72">
          <cell r="A72">
            <v>7384</v>
          </cell>
          <cell r="G72">
            <v>1</v>
          </cell>
        </row>
        <row r="73">
          <cell r="A73">
            <v>7385</v>
          </cell>
          <cell r="C73">
            <v>7</v>
          </cell>
          <cell r="D73">
            <v>4</v>
          </cell>
          <cell r="E73">
            <v>3</v>
          </cell>
          <cell r="F73">
            <v>2</v>
          </cell>
          <cell r="G73">
            <v>1</v>
          </cell>
        </row>
        <row r="74">
          <cell r="A74">
            <v>7386</v>
          </cell>
          <cell r="G74">
            <v>1</v>
          </cell>
        </row>
        <row r="75">
          <cell r="A75">
            <v>7387</v>
          </cell>
          <cell r="F75">
            <v>2</v>
          </cell>
        </row>
        <row r="76">
          <cell r="A76">
            <v>7388</v>
          </cell>
          <cell r="G76">
            <v>1</v>
          </cell>
        </row>
        <row r="77">
          <cell r="A77">
            <v>7389</v>
          </cell>
          <cell r="C77">
            <v>7</v>
          </cell>
        </row>
        <row r="78">
          <cell r="A78">
            <v>7390</v>
          </cell>
          <cell r="G78">
            <v>1</v>
          </cell>
        </row>
        <row r="79">
          <cell r="A79">
            <v>7391</v>
          </cell>
          <cell r="C79">
            <v>7</v>
          </cell>
          <cell r="F79">
            <v>2</v>
          </cell>
          <cell r="G79">
            <v>1</v>
          </cell>
        </row>
        <row r="80">
          <cell r="A80">
            <v>7394</v>
          </cell>
          <cell r="D80">
            <v>4</v>
          </cell>
          <cell r="E80">
            <v>3</v>
          </cell>
          <cell r="F80">
            <v>2</v>
          </cell>
          <cell r="G80">
            <v>1</v>
          </cell>
        </row>
        <row r="81">
          <cell r="A81">
            <v>7395</v>
          </cell>
          <cell r="B81">
            <v>5</v>
          </cell>
          <cell r="D81">
            <v>4</v>
          </cell>
          <cell r="E81">
            <v>3</v>
          </cell>
          <cell r="F81">
            <v>2</v>
          </cell>
          <cell r="G81">
            <v>1</v>
          </cell>
        </row>
        <row r="82">
          <cell r="A82">
            <v>7396</v>
          </cell>
          <cell r="D82">
            <v>4</v>
          </cell>
          <cell r="E82">
            <v>3</v>
          </cell>
          <cell r="F82">
            <v>2</v>
          </cell>
          <cell r="G82">
            <v>1</v>
          </cell>
        </row>
        <row r="83">
          <cell r="A83">
            <v>7397</v>
          </cell>
          <cell r="C83">
            <v>7</v>
          </cell>
        </row>
        <row r="84">
          <cell r="A84">
            <v>7398</v>
          </cell>
          <cell r="G84">
            <v>1</v>
          </cell>
        </row>
        <row r="85">
          <cell r="A85">
            <v>7399</v>
          </cell>
          <cell r="D85">
            <v>4</v>
          </cell>
          <cell r="E85">
            <v>3</v>
          </cell>
          <cell r="F85">
            <v>2</v>
          </cell>
          <cell r="G85">
            <v>1</v>
          </cell>
        </row>
        <row r="86">
          <cell r="A86">
            <v>7400</v>
          </cell>
          <cell r="D86">
            <v>4</v>
          </cell>
          <cell r="E86">
            <v>3</v>
          </cell>
          <cell r="F86">
            <v>2</v>
          </cell>
          <cell r="G86">
            <v>1</v>
          </cell>
        </row>
        <row r="87">
          <cell r="A87">
            <v>7401</v>
          </cell>
          <cell r="D87">
            <v>4</v>
          </cell>
          <cell r="E87">
            <v>3</v>
          </cell>
          <cell r="F87">
            <v>2</v>
          </cell>
          <cell r="G87">
            <v>1</v>
          </cell>
        </row>
        <row r="88">
          <cell r="A88">
            <v>7402</v>
          </cell>
          <cell r="E88">
            <v>3</v>
          </cell>
          <cell r="F88">
            <v>2</v>
          </cell>
          <cell r="G88">
            <v>1</v>
          </cell>
        </row>
        <row r="89">
          <cell r="A89">
            <v>7403</v>
          </cell>
          <cell r="B89">
            <v>5</v>
          </cell>
          <cell r="F89">
            <v>2</v>
          </cell>
        </row>
        <row r="90">
          <cell r="A90">
            <v>7404</v>
          </cell>
          <cell r="G90">
            <v>1</v>
          </cell>
        </row>
        <row r="91">
          <cell r="A91">
            <v>7405</v>
          </cell>
          <cell r="G91">
            <v>1</v>
          </cell>
        </row>
        <row r="92">
          <cell r="A92">
            <v>7407</v>
          </cell>
          <cell r="C92">
            <v>7</v>
          </cell>
        </row>
        <row r="93">
          <cell r="A93">
            <v>7408</v>
          </cell>
          <cell r="D93">
            <v>4</v>
          </cell>
          <cell r="E93">
            <v>3</v>
          </cell>
          <cell r="F93">
            <v>2</v>
          </cell>
          <cell r="G93">
            <v>1</v>
          </cell>
        </row>
        <row r="94">
          <cell r="A94">
            <v>7409</v>
          </cell>
          <cell r="B94">
            <v>5</v>
          </cell>
          <cell r="F94">
            <v>2</v>
          </cell>
        </row>
        <row r="95">
          <cell r="A95">
            <v>7419</v>
          </cell>
          <cell r="D95">
            <v>4</v>
          </cell>
          <cell r="E95">
            <v>3</v>
          </cell>
          <cell r="G95">
            <v>1</v>
          </cell>
        </row>
        <row r="96">
          <cell r="A96">
            <v>7420</v>
          </cell>
          <cell r="D96">
            <v>4</v>
          </cell>
          <cell r="E96">
            <v>3</v>
          </cell>
          <cell r="G96">
            <v>1</v>
          </cell>
        </row>
        <row r="97">
          <cell r="A97">
            <v>7422</v>
          </cell>
          <cell r="D97">
            <v>4</v>
          </cell>
          <cell r="E97">
            <v>3</v>
          </cell>
          <cell r="F97">
            <v>2</v>
          </cell>
          <cell r="G97">
            <v>1</v>
          </cell>
        </row>
        <row r="98">
          <cell r="A98">
            <v>7423</v>
          </cell>
          <cell r="D98">
            <v>4</v>
          </cell>
          <cell r="F98">
            <v>2</v>
          </cell>
          <cell r="G98">
            <v>1</v>
          </cell>
        </row>
        <row r="99">
          <cell r="A99">
            <v>7424</v>
          </cell>
          <cell r="F99">
            <v>2</v>
          </cell>
        </row>
        <row r="100">
          <cell r="A100">
            <v>7425</v>
          </cell>
          <cell r="D100">
            <v>4</v>
          </cell>
          <cell r="E100">
            <v>3</v>
          </cell>
          <cell r="F100">
            <v>2</v>
          </cell>
          <cell r="G100">
            <v>1</v>
          </cell>
        </row>
        <row r="101">
          <cell r="A101">
            <v>7426</v>
          </cell>
          <cell r="D101">
            <v>4</v>
          </cell>
          <cell r="F101">
            <v>2</v>
          </cell>
          <cell r="G101">
            <v>1</v>
          </cell>
        </row>
        <row r="102">
          <cell r="A102">
            <v>7427</v>
          </cell>
          <cell r="B102">
            <v>5</v>
          </cell>
        </row>
        <row r="103">
          <cell r="A103">
            <v>7429</v>
          </cell>
          <cell r="C103">
            <v>7</v>
          </cell>
        </row>
        <row r="104">
          <cell r="A104">
            <v>7430</v>
          </cell>
          <cell r="F104">
            <v>2</v>
          </cell>
          <cell r="G104">
            <v>1</v>
          </cell>
        </row>
        <row r="105">
          <cell r="A105">
            <v>7431</v>
          </cell>
          <cell r="G105">
            <v>1</v>
          </cell>
        </row>
        <row r="106">
          <cell r="A106">
            <v>7434</v>
          </cell>
          <cell r="G106">
            <v>1</v>
          </cell>
        </row>
        <row r="107">
          <cell r="A107">
            <v>7435</v>
          </cell>
          <cell r="G107">
            <v>1</v>
          </cell>
        </row>
        <row r="108">
          <cell r="A108">
            <v>7436</v>
          </cell>
          <cell r="C108">
            <v>7</v>
          </cell>
        </row>
        <row r="109">
          <cell r="A109">
            <v>7437</v>
          </cell>
          <cell r="D109">
            <v>4</v>
          </cell>
          <cell r="E109">
            <v>3</v>
          </cell>
          <cell r="G109">
            <v>1</v>
          </cell>
        </row>
        <row r="110">
          <cell r="A110">
            <v>7438</v>
          </cell>
          <cell r="C110">
            <v>7</v>
          </cell>
          <cell r="D110">
            <v>4</v>
          </cell>
          <cell r="E110">
            <v>3</v>
          </cell>
          <cell r="G110">
            <v>1</v>
          </cell>
        </row>
        <row r="111">
          <cell r="A111">
            <v>7439</v>
          </cell>
          <cell r="D111">
            <v>4</v>
          </cell>
          <cell r="E111">
            <v>3</v>
          </cell>
          <cell r="F111">
            <v>2</v>
          </cell>
          <cell r="G111">
            <v>1</v>
          </cell>
        </row>
        <row r="112">
          <cell r="A112">
            <v>7440</v>
          </cell>
          <cell r="G112">
            <v>1</v>
          </cell>
        </row>
        <row r="113">
          <cell r="A113">
            <v>7441</v>
          </cell>
          <cell r="F113">
            <v>2</v>
          </cell>
        </row>
        <row r="114">
          <cell r="A114">
            <v>7442</v>
          </cell>
          <cell r="B114">
            <v>5</v>
          </cell>
          <cell r="D114">
            <v>4</v>
          </cell>
          <cell r="E114">
            <v>3</v>
          </cell>
          <cell r="F114">
            <v>2</v>
          </cell>
          <cell r="G114">
            <v>1</v>
          </cell>
        </row>
        <row r="115">
          <cell r="A115">
            <v>7443</v>
          </cell>
          <cell r="B115">
            <v>5</v>
          </cell>
          <cell r="F115">
            <v>2</v>
          </cell>
        </row>
        <row r="116">
          <cell r="A116">
            <v>7444</v>
          </cell>
          <cell r="D116">
            <v>4</v>
          </cell>
          <cell r="F116">
            <v>2</v>
          </cell>
          <cell r="G116">
            <v>1</v>
          </cell>
        </row>
        <row r="117">
          <cell r="A117">
            <v>7445</v>
          </cell>
          <cell r="F117">
            <v>2</v>
          </cell>
        </row>
        <row r="118">
          <cell r="A118">
            <v>7446</v>
          </cell>
          <cell r="F118">
            <v>2</v>
          </cell>
          <cell r="G118">
            <v>1</v>
          </cell>
        </row>
        <row r="119">
          <cell r="A119">
            <v>7447</v>
          </cell>
          <cell r="C119">
            <v>7</v>
          </cell>
        </row>
        <row r="120">
          <cell r="A120">
            <v>7448</v>
          </cell>
          <cell r="E120">
            <v>3</v>
          </cell>
          <cell r="F120">
            <v>2</v>
          </cell>
          <cell r="G120">
            <v>1</v>
          </cell>
        </row>
        <row r="121">
          <cell r="A121">
            <v>7449</v>
          </cell>
          <cell r="C121">
            <v>7</v>
          </cell>
        </row>
        <row r="122">
          <cell r="A122">
            <v>7453</v>
          </cell>
          <cell r="E122">
            <v>3</v>
          </cell>
          <cell r="F122">
            <v>2</v>
          </cell>
        </row>
        <row r="123">
          <cell r="A123">
            <v>7455</v>
          </cell>
          <cell r="D123">
            <v>4</v>
          </cell>
          <cell r="F123">
            <v>2</v>
          </cell>
          <cell r="G123">
            <v>1</v>
          </cell>
        </row>
        <row r="124">
          <cell r="A124">
            <v>7456</v>
          </cell>
          <cell r="C124">
            <v>7</v>
          </cell>
        </row>
        <row r="125">
          <cell r="A125">
            <v>7458</v>
          </cell>
          <cell r="C125">
            <v>7</v>
          </cell>
        </row>
        <row r="126">
          <cell r="A126">
            <v>7459</v>
          </cell>
          <cell r="C126">
            <v>7</v>
          </cell>
        </row>
        <row r="127">
          <cell r="A127">
            <v>7460</v>
          </cell>
          <cell r="G127">
            <v>1</v>
          </cell>
        </row>
        <row r="128">
          <cell r="A128">
            <v>7461</v>
          </cell>
          <cell r="F128">
            <v>2</v>
          </cell>
          <cell r="G128">
            <v>1</v>
          </cell>
        </row>
        <row r="129">
          <cell r="A129">
            <v>7463</v>
          </cell>
          <cell r="D129">
            <v>4</v>
          </cell>
          <cell r="E129">
            <v>3</v>
          </cell>
          <cell r="F129">
            <v>2</v>
          </cell>
          <cell r="G129">
            <v>1</v>
          </cell>
        </row>
        <row r="130">
          <cell r="A130">
            <v>7464</v>
          </cell>
          <cell r="G130">
            <v>1</v>
          </cell>
        </row>
        <row r="131">
          <cell r="A131">
            <v>7465</v>
          </cell>
          <cell r="G131">
            <v>1</v>
          </cell>
        </row>
        <row r="132">
          <cell r="A132">
            <v>7466</v>
          </cell>
          <cell r="G132">
            <v>1</v>
          </cell>
        </row>
        <row r="133">
          <cell r="A133">
            <v>7468</v>
          </cell>
          <cell r="F133">
            <v>2</v>
          </cell>
          <cell r="G133">
            <v>1</v>
          </cell>
        </row>
        <row r="134">
          <cell r="A134">
            <v>7469</v>
          </cell>
          <cell r="D134">
            <v>4</v>
          </cell>
          <cell r="F134">
            <v>2</v>
          </cell>
        </row>
        <row r="135">
          <cell r="A135">
            <v>7472</v>
          </cell>
          <cell r="D135">
            <v>4</v>
          </cell>
          <cell r="E135">
            <v>3</v>
          </cell>
          <cell r="F135">
            <v>2</v>
          </cell>
          <cell r="G135">
            <v>1</v>
          </cell>
        </row>
        <row r="136">
          <cell r="A136">
            <v>7473</v>
          </cell>
          <cell r="C136">
            <v>7</v>
          </cell>
        </row>
        <row r="137">
          <cell r="A137">
            <v>7474</v>
          </cell>
          <cell r="F137">
            <v>2</v>
          </cell>
        </row>
        <row r="138">
          <cell r="A138">
            <v>7475</v>
          </cell>
          <cell r="D138">
            <v>4</v>
          </cell>
          <cell r="E138">
            <v>3</v>
          </cell>
          <cell r="G138">
            <v>1</v>
          </cell>
        </row>
        <row r="139">
          <cell r="A139">
            <v>7476</v>
          </cell>
          <cell r="C139">
            <v>7</v>
          </cell>
        </row>
        <row r="140">
          <cell r="A140">
            <v>7477</v>
          </cell>
          <cell r="G140">
            <v>1</v>
          </cell>
        </row>
        <row r="141">
          <cell r="A141">
            <v>7478</v>
          </cell>
          <cell r="F141">
            <v>2</v>
          </cell>
          <cell r="G141">
            <v>1</v>
          </cell>
        </row>
        <row r="142">
          <cell r="A142">
            <v>7479</v>
          </cell>
          <cell r="G142">
            <v>1</v>
          </cell>
        </row>
        <row r="143">
          <cell r="A143">
            <v>7480</v>
          </cell>
          <cell r="D143">
            <v>4</v>
          </cell>
          <cell r="E143">
            <v>3</v>
          </cell>
          <cell r="F143">
            <v>2</v>
          </cell>
          <cell r="G143">
            <v>1</v>
          </cell>
        </row>
        <row r="144">
          <cell r="A144">
            <v>7481</v>
          </cell>
          <cell r="F144">
            <v>2</v>
          </cell>
          <cell r="G144">
            <v>1</v>
          </cell>
        </row>
        <row r="145">
          <cell r="A145">
            <v>7482</v>
          </cell>
          <cell r="G145">
            <v>1</v>
          </cell>
        </row>
        <row r="146">
          <cell r="A146">
            <v>7483</v>
          </cell>
          <cell r="F146">
            <v>2</v>
          </cell>
        </row>
        <row r="147">
          <cell r="A147">
            <v>7484</v>
          </cell>
          <cell r="E147">
            <v>3</v>
          </cell>
          <cell r="F147">
            <v>2</v>
          </cell>
        </row>
        <row r="148">
          <cell r="A148">
            <v>7485</v>
          </cell>
          <cell r="F148">
            <v>2</v>
          </cell>
        </row>
        <row r="149">
          <cell r="A149">
            <v>7486</v>
          </cell>
          <cell r="F149">
            <v>2</v>
          </cell>
          <cell r="G149">
            <v>1</v>
          </cell>
        </row>
        <row r="150">
          <cell r="A150">
            <v>7487</v>
          </cell>
          <cell r="G150">
            <v>1</v>
          </cell>
        </row>
        <row r="151">
          <cell r="A151">
            <v>7488</v>
          </cell>
          <cell r="G151">
            <v>1</v>
          </cell>
        </row>
        <row r="152">
          <cell r="A152">
            <v>7489</v>
          </cell>
          <cell r="G152">
            <v>1</v>
          </cell>
        </row>
        <row r="153">
          <cell r="A153">
            <v>7491</v>
          </cell>
          <cell r="E153">
            <v>3</v>
          </cell>
          <cell r="F153">
            <v>2</v>
          </cell>
        </row>
        <row r="154">
          <cell r="A154">
            <v>7492</v>
          </cell>
          <cell r="B154">
            <v>5</v>
          </cell>
        </row>
        <row r="155">
          <cell r="A155">
            <v>7493</v>
          </cell>
          <cell r="B155">
            <v>5</v>
          </cell>
        </row>
        <row r="156">
          <cell r="A156">
            <v>7494</v>
          </cell>
          <cell r="B156">
            <v>5</v>
          </cell>
        </row>
        <row r="157">
          <cell r="A157">
            <v>7495</v>
          </cell>
          <cell r="F157">
            <v>2</v>
          </cell>
        </row>
        <row r="158">
          <cell r="A158">
            <v>7496</v>
          </cell>
          <cell r="G158">
            <v>1</v>
          </cell>
        </row>
        <row r="159">
          <cell r="A159">
            <v>7497</v>
          </cell>
          <cell r="F159">
            <v>2</v>
          </cell>
        </row>
        <row r="160">
          <cell r="A160">
            <v>7499</v>
          </cell>
          <cell r="C160">
            <v>7</v>
          </cell>
        </row>
        <row r="161">
          <cell r="A161">
            <v>7500</v>
          </cell>
          <cell r="C161">
            <v>7</v>
          </cell>
        </row>
        <row r="162">
          <cell r="A162">
            <v>7501</v>
          </cell>
          <cell r="C162">
            <v>7</v>
          </cell>
        </row>
        <row r="163">
          <cell r="A163">
            <v>7502</v>
          </cell>
          <cell r="G163">
            <v>1</v>
          </cell>
        </row>
        <row r="164">
          <cell r="A164">
            <v>7503</v>
          </cell>
          <cell r="B164">
            <v>5</v>
          </cell>
          <cell r="E164">
            <v>3</v>
          </cell>
          <cell r="F164">
            <v>2</v>
          </cell>
        </row>
        <row r="165">
          <cell r="A165">
            <v>7504</v>
          </cell>
          <cell r="C165">
            <v>7</v>
          </cell>
        </row>
        <row r="166">
          <cell r="A166">
            <v>7506</v>
          </cell>
          <cell r="G166">
            <v>1</v>
          </cell>
        </row>
        <row r="167">
          <cell r="A167">
            <v>7507</v>
          </cell>
          <cell r="G167">
            <v>1</v>
          </cell>
        </row>
        <row r="168">
          <cell r="A168">
            <v>7508</v>
          </cell>
          <cell r="G168">
            <v>1</v>
          </cell>
        </row>
        <row r="169">
          <cell r="A169">
            <v>7509</v>
          </cell>
          <cell r="C169">
            <v>7</v>
          </cell>
        </row>
        <row r="170">
          <cell r="A170">
            <v>7510</v>
          </cell>
          <cell r="G170">
            <v>1</v>
          </cell>
        </row>
        <row r="171">
          <cell r="A171">
            <v>7511</v>
          </cell>
          <cell r="G171">
            <v>1</v>
          </cell>
        </row>
        <row r="172">
          <cell r="A172">
            <v>7512</v>
          </cell>
          <cell r="C172">
            <v>7</v>
          </cell>
        </row>
        <row r="173">
          <cell r="A173">
            <v>7513</v>
          </cell>
          <cell r="G173">
            <v>1</v>
          </cell>
        </row>
        <row r="174">
          <cell r="A174">
            <v>7514</v>
          </cell>
          <cell r="D174">
            <v>4</v>
          </cell>
          <cell r="E174">
            <v>3</v>
          </cell>
          <cell r="G174">
            <v>1</v>
          </cell>
        </row>
        <row r="175">
          <cell r="A175">
            <v>7515</v>
          </cell>
          <cell r="G175">
            <v>1</v>
          </cell>
        </row>
        <row r="176">
          <cell r="A176">
            <v>7516</v>
          </cell>
          <cell r="C176">
            <v>7</v>
          </cell>
          <cell r="E176">
            <v>3</v>
          </cell>
          <cell r="F176">
            <v>2</v>
          </cell>
        </row>
        <row r="177">
          <cell r="A177">
            <v>7517</v>
          </cell>
          <cell r="B177">
            <v>5</v>
          </cell>
          <cell r="F177">
            <v>2</v>
          </cell>
        </row>
        <row r="178">
          <cell r="A178">
            <v>7518</v>
          </cell>
          <cell r="F178">
            <v>2</v>
          </cell>
        </row>
        <row r="179">
          <cell r="A179">
            <v>7519</v>
          </cell>
          <cell r="G179">
            <v>1</v>
          </cell>
        </row>
        <row r="180">
          <cell r="A180">
            <v>7520</v>
          </cell>
          <cell r="D180">
            <v>4</v>
          </cell>
        </row>
        <row r="181">
          <cell r="A181">
            <v>7521</v>
          </cell>
          <cell r="C181">
            <v>7</v>
          </cell>
        </row>
        <row r="182">
          <cell r="A182">
            <v>7526</v>
          </cell>
          <cell r="F182">
            <v>2</v>
          </cell>
          <cell r="G182">
            <v>1</v>
          </cell>
        </row>
        <row r="183">
          <cell r="A183">
            <v>7529</v>
          </cell>
          <cell r="C183">
            <v>7</v>
          </cell>
        </row>
        <row r="184">
          <cell r="A184">
            <v>7530</v>
          </cell>
          <cell r="G184">
            <v>1</v>
          </cell>
        </row>
        <row r="185">
          <cell r="A185">
            <v>7531</v>
          </cell>
          <cell r="F185">
            <v>2</v>
          </cell>
        </row>
        <row r="186">
          <cell r="A186">
            <v>7532</v>
          </cell>
          <cell r="C186">
            <v>7</v>
          </cell>
        </row>
        <row r="187">
          <cell r="A187">
            <v>7533</v>
          </cell>
          <cell r="C187">
            <v>7</v>
          </cell>
        </row>
        <row r="188">
          <cell r="A188">
            <v>7534</v>
          </cell>
          <cell r="D188">
            <v>4</v>
          </cell>
          <cell r="E188">
            <v>3</v>
          </cell>
          <cell r="F188">
            <v>2</v>
          </cell>
          <cell r="G188">
            <v>1</v>
          </cell>
        </row>
        <row r="189">
          <cell r="A189">
            <v>7535</v>
          </cell>
          <cell r="D189">
            <v>4</v>
          </cell>
          <cell r="E189">
            <v>3</v>
          </cell>
          <cell r="F189">
            <v>2</v>
          </cell>
          <cell r="G189">
            <v>1</v>
          </cell>
        </row>
        <row r="190">
          <cell r="A190">
            <v>7536</v>
          </cell>
          <cell r="D190">
            <v>4</v>
          </cell>
          <cell r="E190">
            <v>3</v>
          </cell>
          <cell r="F190">
            <v>2</v>
          </cell>
          <cell r="G190">
            <v>1</v>
          </cell>
        </row>
        <row r="191">
          <cell r="A191">
            <v>7537</v>
          </cell>
          <cell r="D191">
            <v>4</v>
          </cell>
          <cell r="E191">
            <v>3</v>
          </cell>
          <cell r="F191">
            <v>2</v>
          </cell>
          <cell r="G191">
            <v>1</v>
          </cell>
        </row>
        <row r="192">
          <cell r="A192">
            <v>7538</v>
          </cell>
          <cell r="D192">
            <v>4</v>
          </cell>
          <cell r="E192">
            <v>3</v>
          </cell>
          <cell r="F192">
            <v>2</v>
          </cell>
          <cell r="G192">
            <v>1</v>
          </cell>
        </row>
        <row r="193">
          <cell r="A193">
            <v>7539</v>
          </cell>
          <cell r="F193">
            <v>2</v>
          </cell>
        </row>
        <row r="194">
          <cell r="A194">
            <v>7540</v>
          </cell>
          <cell r="E194">
            <v>3</v>
          </cell>
          <cell r="F194">
            <v>2</v>
          </cell>
          <cell r="G194">
            <v>1</v>
          </cell>
        </row>
        <row r="195">
          <cell r="A195">
            <v>7541</v>
          </cell>
          <cell r="G195">
            <v>1</v>
          </cell>
        </row>
        <row r="196">
          <cell r="A196">
            <v>7543</v>
          </cell>
          <cell r="F196">
            <v>2</v>
          </cell>
          <cell r="G196">
            <v>1</v>
          </cell>
        </row>
        <row r="197">
          <cell r="A197">
            <v>7544</v>
          </cell>
          <cell r="E197">
            <v>3</v>
          </cell>
          <cell r="F197">
            <v>2</v>
          </cell>
          <cell r="G197">
            <v>1</v>
          </cell>
        </row>
        <row r="198">
          <cell r="A198">
            <v>7546</v>
          </cell>
          <cell r="F198">
            <v>2</v>
          </cell>
          <cell r="G198">
            <v>1</v>
          </cell>
        </row>
        <row r="199">
          <cell r="A199">
            <v>7547</v>
          </cell>
          <cell r="D199">
            <v>4</v>
          </cell>
          <cell r="E199">
            <v>3</v>
          </cell>
          <cell r="F199">
            <v>2</v>
          </cell>
          <cell r="G199">
            <v>1</v>
          </cell>
        </row>
        <row r="200">
          <cell r="A200">
            <v>7548</v>
          </cell>
          <cell r="D200">
            <v>4</v>
          </cell>
          <cell r="E200">
            <v>3</v>
          </cell>
          <cell r="F200">
            <v>2</v>
          </cell>
          <cell r="G200">
            <v>1</v>
          </cell>
        </row>
        <row r="201">
          <cell r="A201">
            <v>7549</v>
          </cell>
          <cell r="D201">
            <v>4</v>
          </cell>
          <cell r="E201">
            <v>3</v>
          </cell>
          <cell r="F201">
            <v>2</v>
          </cell>
          <cell r="G201">
            <v>1</v>
          </cell>
        </row>
        <row r="202">
          <cell r="A202">
            <v>7550</v>
          </cell>
          <cell r="D202">
            <v>4</v>
          </cell>
          <cell r="E202">
            <v>3</v>
          </cell>
          <cell r="F202">
            <v>2</v>
          </cell>
          <cell r="G202">
            <v>1</v>
          </cell>
        </row>
        <row r="203">
          <cell r="A203">
            <v>7551</v>
          </cell>
          <cell r="D203">
            <v>4</v>
          </cell>
          <cell r="E203">
            <v>3</v>
          </cell>
          <cell r="F203">
            <v>2</v>
          </cell>
          <cell r="G203">
            <v>1</v>
          </cell>
        </row>
        <row r="204">
          <cell r="A204">
            <v>7552</v>
          </cell>
          <cell r="F204">
            <v>2</v>
          </cell>
        </row>
        <row r="205">
          <cell r="A205">
            <v>7553</v>
          </cell>
          <cell r="D205">
            <v>4</v>
          </cell>
          <cell r="E205">
            <v>3</v>
          </cell>
          <cell r="F205">
            <v>2</v>
          </cell>
        </row>
        <row r="206">
          <cell r="A206">
            <v>7556</v>
          </cell>
          <cell r="F206">
            <v>2</v>
          </cell>
        </row>
        <row r="207">
          <cell r="A207">
            <v>7557</v>
          </cell>
          <cell r="G207">
            <v>1</v>
          </cell>
        </row>
        <row r="208">
          <cell r="A208">
            <v>7558</v>
          </cell>
          <cell r="D208">
            <v>4</v>
          </cell>
          <cell r="F208">
            <v>2</v>
          </cell>
          <cell r="G208">
            <v>1</v>
          </cell>
        </row>
        <row r="209">
          <cell r="A209">
            <v>7559</v>
          </cell>
          <cell r="D209">
            <v>4</v>
          </cell>
          <cell r="E209">
            <v>3</v>
          </cell>
          <cell r="F209">
            <v>2</v>
          </cell>
          <cell r="G209">
            <v>1</v>
          </cell>
        </row>
        <row r="210">
          <cell r="A210">
            <v>7560</v>
          </cell>
          <cell r="C210">
            <v>7</v>
          </cell>
        </row>
        <row r="211">
          <cell r="A211">
            <v>7561</v>
          </cell>
          <cell r="B211">
            <v>5</v>
          </cell>
          <cell r="F211">
            <v>2</v>
          </cell>
        </row>
        <row r="212">
          <cell r="A212">
            <v>7562</v>
          </cell>
          <cell r="G212">
            <v>1</v>
          </cell>
        </row>
        <row r="213">
          <cell r="A213">
            <v>7563</v>
          </cell>
          <cell r="C213">
            <v>7</v>
          </cell>
        </row>
        <row r="214">
          <cell r="A214">
            <v>7564</v>
          </cell>
          <cell r="B214">
            <v>5</v>
          </cell>
        </row>
        <row r="215">
          <cell r="A215">
            <v>7565</v>
          </cell>
          <cell r="C215">
            <v>7</v>
          </cell>
          <cell r="G215">
            <v>1</v>
          </cell>
        </row>
        <row r="216">
          <cell r="A216">
            <v>7566</v>
          </cell>
          <cell r="D216">
            <v>4</v>
          </cell>
          <cell r="E216">
            <v>3</v>
          </cell>
          <cell r="F216">
            <v>2</v>
          </cell>
        </row>
        <row r="217">
          <cell r="A217">
            <v>7567</v>
          </cell>
          <cell r="B217">
            <v>5</v>
          </cell>
          <cell r="F217">
            <v>2</v>
          </cell>
        </row>
        <row r="218">
          <cell r="A218">
            <v>7568</v>
          </cell>
          <cell r="G218">
            <v>1</v>
          </cell>
        </row>
        <row r="219">
          <cell r="A219">
            <v>7569</v>
          </cell>
          <cell r="C219">
            <v>7</v>
          </cell>
        </row>
        <row r="220">
          <cell r="A220">
            <v>7570</v>
          </cell>
          <cell r="G220">
            <v>1</v>
          </cell>
        </row>
        <row r="221">
          <cell r="A221">
            <v>7571</v>
          </cell>
          <cell r="D221">
            <v>4</v>
          </cell>
          <cell r="E221">
            <v>3</v>
          </cell>
          <cell r="F221">
            <v>2</v>
          </cell>
          <cell r="G221">
            <v>1</v>
          </cell>
        </row>
        <row r="222">
          <cell r="A222">
            <v>7572</v>
          </cell>
          <cell r="F222">
            <v>2</v>
          </cell>
        </row>
        <row r="223">
          <cell r="A223">
            <v>7573</v>
          </cell>
          <cell r="F223">
            <v>2</v>
          </cell>
        </row>
        <row r="224">
          <cell r="A224">
            <v>7574</v>
          </cell>
          <cell r="G224">
            <v>1</v>
          </cell>
        </row>
        <row r="225">
          <cell r="A225">
            <v>7575</v>
          </cell>
          <cell r="F225">
            <v>2</v>
          </cell>
        </row>
        <row r="226">
          <cell r="A226">
            <v>7576</v>
          </cell>
          <cell r="C226">
            <v>7</v>
          </cell>
        </row>
        <row r="227">
          <cell r="A227">
            <v>7577</v>
          </cell>
          <cell r="G227">
            <v>1</v>
          </cell>
        </row>
        <row r="228">
          <cell r="A228">
            <v>7579</v>
          </cell>
          <cell r="F228">
            <v>2</v>
          </cell>
        </row>
        <row r="229">
          <cell r="A229">
            <v>7582</v>
          </cell>
          <cell r="F229">
            <v>2</v>
          </cell>
          <cell r="G229">
            <v>1</v>
          </cell>
        </row>
        <row r="230">
          <cell r="A230">
            <v>7583</v>
          </cell>
          <cell r="D230">
            <v>4</v>
          </cell>
          <cell r="E230">
            <v>3</v>
          </cell>
          <cell r="F230">
            <v>2</v>
          </cell>
          <cell r="G230">
            <v>1</v>
          </cell>
        </row>
        <row r="231">
          <cell r="A231">
            <v>7584</v>
          </cell>
          <cell r="F231">
            <v>2</v>
          </cell>
        </row>
        <row r="232">
          <cell r="A232">
            <v>7585</v>
          </cell>
          <cell r="C232">
            <v>7</v>
          </cell>
        </row>
        <row r="233">
          <cell r="A233">
            <v>7586</v>
          </cell>
          <cell r="F233">
            <v>2</v>
          </cell>
        </row>
        <row r="234">
          <cell r="A234">
            <v>7587</v>
          </cell>
          <cell r="E234">
            <v>3</v>
          </cell>
          <cell r="F234">
            <v>2</v>
          </cell>
          <cell r="G234">
            <v>1</v>
          </cell>
        </row>
        <row r="235">
          <cell r="A235">
            <v>7589</v>
          </cell>
          <cell r="F235">
            <v>2</v>
          </cell>
        </row>
        <row r="236">
          <cell r="A236">
            <v>7590</v>
          </cell>
          <cell r="F236">
            <v>2</v>
          </cell>
        </row>
        <row r="237">
          <cell r="A237">
            <v>7591</v>
          </cell>
          <cell r="G237">
            <v>1</v>
          </cell>
        </row>
        <row r="238">
          <cell r="A238">
            <v>7592</v>
          </cell>
          <cell r="E238">
            <v>3</v>
          </cell>
          <cell r="F238">
            <v>2</v>
          </cell>
        </row>
        <row r="239">
          <cell r="A239">
            <v>7593</v>
          </cell>
          <cell r="E239">
            <v>3</v>
          </cell>
          <cell r="F239">
            <v>2</v>
          </cell>
        </row>
        <row r="240">
          <cell r="A240">
            <v>7594</v>
          </cell>
          <cell r="G240">
            <v>1</v>
          </cell>
        </row>
        <row r="241">
          <cell r="A241">
            <v>7595</v>
          </cell>
          <cell r="D241">
            <v>4</v>
          </cell>
          <cell r="E241">
            <v>3</v>
          </cell>
          <cell r="F241">
            <v>2</v>
          </cell>
        </row>
        <row r="242">
          <cell r="A242">
            <v>7596</v>
          </cell>
          <cell r="C242">
            <v>7</v>
          </cell>
        </row>
        <row r="243">
          <cell r="A243">
            <v>7597</v>
          </cell>
          <cell r="F243">
            <v>2</v>
          </cell>
        </row>
        <row r="244">
          <cell r="A244">
            <v>7599</v>
          </cell>
          <cell r="C244">
            <v>7</v>
          </cell>
          <cell r="F244">
            <v>2</v>
          </cell>
        </row>
        <row r="245">
          <cell r="A245">
            <v>7603</v>
          </cell>
          <cell r="E245">
            <v>3</v>
          </cell>
          <cell r="F245">
            <v>2</v>
          </cell>
        </row>
        <row r="246">
          <cell r="A246">
            <v>7611</v>
          </cell>
          <cell r="C246">
            <v>7</v>
          </cell>
        </row>
        <row r="247">
          <cell r="A247">
            <v>7612</v>
          </cell>
          <cell r="D247">
            <v>4</v>
          </cell>
          <cell r="E247">
            <v>3</v>
          </cell>
          <cell r="F247">
            <v>2</v>
          </cell>
        </row>
        <row r="248">
          <cell r="A248">
            <v>7613</v>
          </cell>
          <cell r="B248">
            <v>5</v>
          </cell>
          <cell r="F248">
            <v>2</v>
          </cell>
        </row>
        <row r="249">
          <cell r="A249">
            <v>7617</v>
          </cell>
          <cell r="C249">
            <v>7</v>
          </cell>
        </row>
        <row r="250">
          <cell r="A250">
            <v>7618</v>
          </cell>
          <cell r="C250">
            <v>7</v>
          </cell>
          <cell r="F250">
            <v>2</v>
          </cell>
          <cell r="G250">
            <v>1</v>
          </cell>
        </row>
        <row r="251">
          <cell r="A251">
            <v>7619</v>
          </cell>
          <cell r="F251">
            <v>2</v>
          </cell>
        </row>
        <row r="252">
          <cell r="A252">
            <v>7620</v>
          </cell>
          <cell r="G252">
            <v>1</v>
          </cell>
        </row>
        <row r="253">
          <cell r="A253">
            <v>7621</v>
          </cell>
          <cell r="C253">
            <v>7</v>
          </cell>
        </row>
        <row r="254">
          <cell r="A254">
            <v>7623</v>
          </cell>
          <cell r="C254">
            <v>7</v>
          </cell>
        </row>
        <row r="255">
          <cell r="A255">
            <v>7624</v>
          </cell>
          <cell r="C255">
            <v>7</v>
          </cell>
        </row>
        <row r="256">
          <cell r="A256">
            <v>7625</v>
          </cell>
          <cell r="E256">
            <v>3</v>
          </cell>
        </row>
        <row r="257">
          <cell r="A257">
            <v>7626</v>
          </cell>
          <cell r="F257">
            <v>2</v>
          </cell>
        </row>
        <row r="258">
          <cell r="A258">
            <v>7627</v>
          </cell>
          <cell r="C258">
            <v>7</v>
          </cell>
        </row>
        <row r="259">
          <cell r="A259">
            <v>7628</v>
          </cell>
          <cell r="C259">
            <v>7</v>
          </cell>
        </row>
        <row r="260">
          <cell r="A260">
            <v>7629</v>
          </cell>
          <cell r="E260">
            <v>3</v>
          </cell>
          <cell r="F260">
            <v>2</v>
          </cell>
        </row>
        <row r="261">
          <cell r="A261">
            <v>7630</v>
          </cell>
          <cell r="C261">
            <v>7</v>
          </cell>
        </row>
        <row r="262">
          <cell r="A262">
            <v>7631</v>
          </cell>
          <cell r="D262">
            <v>4</v>
          </cell>
          <cell r="E262">
            <v>3</v>
          </cell>
          <cell r="F262">
            <v>2</v>
          </cell>
        </row>
        <row r="263">
          <cell r="A263">
            <v>7632</v>
          </cell>
          <cell r="F263">
            <v>2</v>
          </cell>
        </row>
        <row r="264">
          <cell r="A264">
            <v>7633</v>
          </cell>
          <cell r="B264">
            <v>5</v>
          </cell>
          <cell r="F264">
            <v>2</v>
          </cell>
        </row>
      </sheetData>
      <sheetData sheetId="9">
        <row r="1">
          <cell r="E1" t="str">
            <v>Project ID</v>
          </cell>
          <cell r="F1" t="str">
            <v>Through Other</v>
          </cell>
          <cell r="G1" t="str">
            <v>In-Kind</v>
          </cell>
        </row>
        <row r="2">
          <cell r="E2">
            <v>5584</v>
          </cell>
          <cell r="F2">
            <v>0</v>
          </cell>
          <cell r="G2">
            <v>86176</v>
          </cell>
        </row>
        <row r="3">
          <cell r="E3">
            <v>6025</v>
          </cell>
          <cell r="F3">
            <v>0</v>
          </cell>
          <cell r="G3">
            <v>0</v>
          </cell>
        </row>
        <row r="4">
          <cell r="E4">
            <v>6068</v>
          </cell>
          <cell r="F4">
            <v>0</v>
          </cell>
          <cell r="G4">
            <v>23500</v>
          </cell>
        </row>
        <row r="5">
          <cell r="E5">
            <v>6093</v>
          </cell>
          <cell r="F5">
            <v>0</v>
          </cell>
          <cell r="G5">
            <v>2500</v>
          </cell>
        </row>
        <row r="6">
          <cell r="E6">
            <v>6596</v>
          </cell>
          <cell r="F6">
            <v>0</v>
          </cell>
          <cell r="G6">
            <v>20000</v>
          </cell>
        </row>
        <row r="7">
          <cell r="E7">
            <v>6673</v>
          </cell>
          <cell r="F7">
            <v>0</v>
          </cell>
          <cell r="G7">
            <v>2500</v>
          </cell>
        </row>
        <row r="8">
          <cell r="E8">
            <v>6879</v>
          </cell>
          <cell r="F8">
            <v>0</v>
          </cell>
          <cell r="G8">
            <v>2000</v>
          </cell>
        </row>
        <row r="9">
          <cell r="E9">
            <v>6898</v>
          </cell>
          <cell r="F9">
            <v>3000</v>
          </cell>
          <cell r="G9">
            <v>3500</v>
          </cell>
        </row>
        <row r="10">
          <cell r="E10">
            <v>6968</v>
          </cell>
          <cell r="F10">
            <v>0</v>
          </cell>
          <cell r="G10">
            <v>64360</v>
          </cell>
        </row>
        <row r="11">
          <cell r="E11">
            <v>7016</v>
          </cell>
          <cell r="F11">
            <v>0</v>
          </cell>
          <cell r="G11">
            <v>0</v>
          </cell>
        </row>
        <row r="12">
          <cell r="E12">
            <v>7026</v>
          </cell>
          <cell r="F12">
            <v>0</v>
          </cell>
          <cell r="G12">
            <v>0</v>
          </cell>
        </row>
        <row r="13">
          <cell r="E13">
            <v>7034</v>
          </cell>
          <cell r="F13">
            <v>17104.25</v>
          </cell>
          <cell r="G13">
            <v>0</v>
          </cell>
        </row>
        <row r="14">
          <cell r="E14">
            <v>7058</v>
          </cell>
          <cell r="F14">
            <v>0</v>
          </cell>
          <cell r="G14">
            <v>0</v>
          </cell>
        </row>
        <row r="15">
          <cell r="E15">
            <v>7087</v>
          </cell>
          <cell r="F15">
            <v>0</v>
          </cell>
          <cell r="G15">
            <v>1500</v>
          </cell>
        </row>
        <row r="16">
          <cell r="E16">
            <v>7115</v>
          </cell>
          <cell r="F16">
            <v>0</v>
          </cell>
          <cell r="G16">
            <v>2500</v>
          </cell>
        </row>
        <row r="17">
          <cell r="E17">
            <v>7119</v>
          </cell>
          <cell r="F17">
            <v>0</v>
          </cell>
          <cell r="G17">
            <v>11500</v>
          </cell>
        </row>
        <row r="18">
          <cell r="E18">
            <v>7136</v>
          </cell>
          <cell r="F18">
            <v>0</v>
          </cell>
          <cell r="G18">
            <v>0</v>
          </cell>
        </row>
        <row r="19">
          <cell r="E19">
            <v>7178</v>
          </cell>
          <cell r="F19">
            <v>51554</v>
          </cell>
          <cell r="G19">
            <v>0</v>
          </cell>
        </row>
        <row r="20">
          <cell r="E20">
            <v>7208</v>
          </cell>
          <cell r="F20">
            <v>9034700</v>
          </cell>
          <cell r="G20">
            <v>0</v>
          </cell>
        </row>
        <row r="21">
          <cell r="E21">
            <v>7212</v>
          </cell>
          <cell r="F21">
            <v>0</v>
          </cell>
          <cell r="G21">
            <v>110000</v>
          </cell>
        </row>
        <row r="22">
          <cell r="E22">
            <v>7216</v>
          </cell>
          <cell r="F22">
            <v>0</v>
          </cell>
          <cell r="G22">
            <v>0</v>
          </cell>
        </row>
        <row r="23">
          <cell r="E23">
            <v>7219</v>
          </cell>
          <cell r="F23">
            <v>0</v>
          </cell>
          <cell r="G23">
            <v>0</v>
          </cell>
        </row>
        <row r="24">
          <cell r="E24">
            <v>7237</v>
          </cell>
          <cell r="F24">
            <v>0</v>
          </cell>
          <cell r="G24">
            <v>0</v>
          </cell>
        </row>
        <row r="25">
          <cell r="E25">
            <v>7256</v>
          </cell>
          <cell r="F25">
            <v>0</v>
          </cell>
          <cell r="G25">
            <v>10000</v>
          </cell>
        </row>
        <row r="26">
          <cell r="E26">
            <v>7297</v>
          </cell>
          <cell r="F26">
            <v>1200000</v>
          </cell>
          <cell r="G26">
            <v>215000</v>
          </cell>
        </row>
        <row r="27">
          <cell r="E27">
            <v>7298</v>
          </cell>
          <cell r="F27">
            <v>0</v>
          </cell>
          <cell r="G27">
            <v>41500</v>
          </cell>
        </row>
        <row r="28">
          <cell r="E28">
            <v>7299</v>
          </cell>
          <cell r="F28">
            <v>0</v>
          </cell>
          <cell r="G28">
            <v>130000</v>
          </cell>
        </row>
        <row r="29">
          <cell r="E29">
            <v>7300</v>
          </cell>
          <cell r="F29">
            <v>0</v>
          </cell>
          <cell r="G29">
            <v>43500</v>
          </cell>
        </row>
        <row r="30">
          <cell r="E30">
            <v>7302</v>
          </cell>
          <cell r="F30">
            <v>0</v>
          </cell>
          <cell r="G30">
            <v>0</v>
          </cell>
        </row>
        <row r="31">
          <cell r="E31">
            <v>7303</v>
          </cell>
          <cell r="F31">
            <v>5000</v>
          </cell>
          <cell r="G31">
            <v>35000</v>
          </cell>
        </row>
        <row r="32">
          <cell r="E32">
            <v>7321</v>
          </cell>
          <cell r="F32">
            <v>5000</v>
          </cell>
          <cell r="G32">
            <v>20000</v>
          </cell>
        </row>
        <row r="33">
          <cell r="E33">
            <v>7323</v>
          </cell>
          <cell r="F33">
            <v>0</v>
          </cell>
          <cell r="G33">
            <v>63500</v>
          </cell>
        </row>
        <row r="34">
          <cell r="E34">
            <v>7335</v>
          </cell>
          <cell r="F34">
            <v>17500</v>
          </cell>
          <cell r="G34">
            <v>0</v>
          </cell>
        </row>
        <row r="35">
          <cell r="E35">
            <v>7337</v>
          </cell>
          <cell r="F35">
            <v>0</v>
          </cell>
          <cell r="G35">
            <v>53000</v>
          </cell>
        </row>
        <row r="36">
          <cell r="E36">
            <v>7338</v>
          </cell>
          <cell r="F36">
            <v>11584</v>
          </cell>
          <cell r="G36">
            <v>6200</v>
          </cell>
        </row>
        <row r="37">
          <cell r="E37">
            <v>7343</v>
          </cell>
          <cell r="F37">
            <v>0</v>
          </cell>
          <cell r="G37">
            <v>25000</v>
          </cell>
        </row>
        <row r="38">
          <cell r="E38">
            <v>7344</v>
          </cell>
          <cell r="F38">
            <v>0</v>
          </cell>
          <cell r="G38">
            <v>10000</v>
          </cell>
        </row>
        <row r="39">
          <cell r="E39">
            <v>7345</v>
          </cell>
          <cell r="F39">
            <v>0</v>
          </cell>
          <cell r="G39">
            <v>0</v>
          </cell>
        </row>
        <row r="40">
          <cell r="E40">
            <v>7346</v>
          </cell>
          <cell r="F40">
            <v>0</v>
          </cell>
          <cell r="G40">
            <v>0</v>
          </cell>
        </row>
        <row r="41">
          <cell r="E41">
            <v>7347</v>
          </cell>
          <cell r="F41">
            <v>0</v>
          </cell>
          <cell r="G41">
            <v>4500</v>
          </cell>
        </row>
        <row r="42">
          <cell r="E42">
            <v>7350</v>
          </cell>
          <cell r="F42">
            <v>0</v>
          </cell>
          <cell r="G42">
            <v>112500</v>
          </cell>
        </row>
        <row r="43">
          <cell r="E43">
            <v>7351</v>
          </cell>
          <cell r="F43">
            <v>0</v>
          </cell>
          <cell r="G43">
            <v>0</v>
          </cell>
        </row>
        <row r="44">
          <cell r="E44">
            <v>7352</v>
          </cell>
          <cell r="F44">
            <v>192690</v>
          </cell>
          <cell r="G44">
            <v>67390</v>
          </cell>
        </row>
        <row r="45">
          <cell r="E45">
            <v>7353</v>
          </cell>
          <cell r="F45">
            <v>0</v>
          </cell>
          <cell r="G45">
            <v>58607.199999999997</v>
          </cell>
        </row>
        <row r="46">
          <cell r="E46">
            <v>7355</v>
          </cell>
          <cell r="F46">
            <v>0</v>
          </cell>
          <cell r="G46">
            <v>10000</v>
          </cell>
        </row>
        <row r="47">
          <cell r="E47">
            <v>7356</v>
          </cell>
          <cell r="F47">
            <v>487400</v>
          </cell>
          <cell r="G47">
            <v>17000</v>
          </cell>
        </row>
        <row r="48">
          <cell r="E48">
            <v>7357</v>
          </cell>
          <cell r="F48">
            <v>0</v>
          </cell>
          <cell r="G48">
            <v>7500</v>
          </cell>
        </row>
        <row r="49">
          <cell r="E49">
            <v>7359</v>
          </cell>
          <cell r="F49">
            <v>0</v>
          </cell>
          <cell r="G49">
            <v>25000</v>
          </cell>
        </row>
        <row r="50">
          <cell r="E50">
            <v>7360</v>
          </cell>
          <cell r="F50">
            <v>0</v>
          </cell>
          <cell r="G50">
            <v>137348</v>
          </cell>
        </row>
        <row r="51">
          <cell r="E51">
            <v>7361</v>
          </cell>
          <cell r="F51">
            <v>0</v>
          </cell>
          <cell r="G51">
            <v>12500</v>
          </cell>
        </row>
        <row r="52">
          <cell r="E52">
            <v>7362</v>
          </cell>
          <cell r="F52">
            <v>0</v>
          </cell>
          <cell r="G52">
            <v>30000</v>
          </cell>
        </row>
        <row r="53">
          <cell r="E53">
            <v>7363</v>
          </cell>
          <cell r="F53">
            <v>0</v>
          </cell>
          <cell r="G53">
            <v>6267.57</v>
          </cell>
        </row>
        <row r="54">
          <cell r="E54">
            <v>7364</v>
          </cell>
          <cell r="F54">
            <v>0</v>
          </cell>
          <cell r="G54">
            <v>32000</v>
          </cell>
        </row>
        <row r="55">
          <cell r="E55">
            <v>7365</v>
          </cell>
          <cell r="F55">
            <v>0</v>
          </cell>
          <cell r="G55">
            <v>0</v>
          </cell>
        </row>
        <row r="56">
          <cell r="E56">
            <v>7366</v>
          </cell>
          <cell r="F56">
            <v>0</v>
          </cell>
          <cell r="G56">
            <v>23000</v>
          </cell>
        </row>
        <row r="57">
          <cell r="E57">
            <v>7367</v>
          </cell>
          <cell r="F57">
            <v>0</v>
          </cell>
          <cell r="G57">
            <v>0</v>
          </cell>
        </row>
        <row r="58">
          <cell r="E58">
            <v>7368</v>
          </cell>
          <cell r="F58">
            <v>148052.5</v>
          </cell>
          <cell r="G58">
            <v>9000</v>
          </cell>
        </row>
        <row r="59">
          <cell r="E59">
            <v>7369</v>
          </cell>
          <cell r="F59">
            <v>0</v>
          </cell>
          <cell r="G59">
            <v>0</v>
          </cell>
        </row>
        <row r="60">
          <cell r="E60">
            <v>7370</v>
          </cell>
          <cell r="F60">
            <v>0</v>
          </cell>
          <cell r="G60">
            <v>84100</v>
          </cell>
        </row>
        <row r="61">
          <cell r="E61">
            <v>7371</v>
          </cell>
          <cell r="F61">
            <v>0</v>
          </cell>
          <cell r="G61">
            <v>1081500</v>
          </cell>
        </row>
        <row r="62">
          <cell r="E62">
            <v>7372</v>
          </cell>
          <cell r="F62">
            <v>0</v>
          </cell>
          <cell r="G62">
            <v>2500</v>
          </cell>
        </row>
        <row r="63">
          <cell r="E63">
            <v>7373</v>
          </cell>
          <cell r="F63">
            <v>245470</v>
          </cell>
          <cell r="G63">
            <v>11300</v>
          </cell>
        </row>
        <row r="64">
          <cell r="E64">
            <v>7374</v>
          </cell>
          <cell r="F64">
            <v>0</v>
          </cell>
          <cell r="G64">
            <v>19978</v>
          </cell>
        </row>
        <row r="65">
          <cell r="E65">
            <v>7375</v>
          </cell>
          <cell r="F65">
            <v>50000</v>
          </cell>
          <cell r="G65">
            <v>60200</v>
          </cell>
        </row>
        <row r="66">
          <cell r="E66">
            <v>7376</v>
          </cell>
          <cell r="F66">
            <v>27930</v>
          </cell>
          <cell r="G66">
            <v>8504</v>
          </cell>
        </row>
        <row r="67">
          <cell r="E67">
            <v>7377</v>
          </cell>
          <cell r="F67">
            <v>0</v>
          </cell>
          <cell r="G67">
            <v>0</v>
          </cell>
        </row>
        <row r="68">
          <cell r="E68">
            <v>7378</v>
          </cell>
          <cell r="F68">
            <v>0</v>
          </cell>
          <cell r="G68">
            <v>0</v>
          </cell>
        </row>
        <row r="69">
          <cell r="E69">
            <v>7379</v>
          </cell>
          <cell r="F69">
            <v>0</v>
          </cell>
          <cell r="G69">
            <v>0</v>
          </cell>
        </row>
        <row r="70">
          <cell r="E70">
            <v>7380</v>
          </cell>
          <cell r="F70">
            <v>0</v>
          </cell>
          <cell r="G70">
            <v>0</v>
          </cell>
        </row>
        <row r="71">
          <cell r="E71">
            <v>7381</v>
          </cell>
          <cell r="F71">
            <v>365000</v>
          </cell>
          <cell r="G71">
            <v>521000</v>
          </cell>
        </row>
        <row r="72">
          <cell r="E72">
            <v>7383</v>
          </cell>
          <cell r="F72">
            <v>0</v>
          </cell>
          <cell r="G72">
            <v>0</v>
          </cell>
        </row>
        <row r="73">
          <cell r="E73">
            <v>7384</v>
          </cell>
          <cell r="F73">
            <v>437597</v>
          </cell>
          <cell r="G73">
            <v>113000</v>
          </cell>
        </row>
        <row r="74">
          <cell r="E74">
            <v>7385</v>
          </cell>
          <cell r="F74">
            <v>0</v>
          </cell>
          <cell r="G74">
            <v>4000</v>
          </cell>
        </row>
        <row r="75">
          <cell r="E75">
            <v>7386</v>
          </cell>
          <cell r="F75">
            <v>76000</v>
          </cell>
          <cell r="G75">
            <v>109688</v>
          </cell>
        </row>
        <row r="76">
          <cell r="E76">
            <v>7387</v>
          </cell>
          <cell r="F76">
            <v>0</v>
          </cell>
          <cell r="G76">
            <v>1500</v>
          </cell>
        </row>
        <row r="77">
          <cell r="E77">
            <v>7388</v>
          </cell>
          <cell r="F77">
            <v>0</v>
          </cell>
          <cell r="G77">
            <v>0</v>
          </cell>
        </row>
        <row r="78">
          <cell r="E78">
            <v>7389</v>
          </cell>
          <cell r="F78">
            <v>0</v>
          </cell>
          <cell r="G78">
            <v>398200</v>
          </cell>
        </row>
        <row r="79">
          <cell r="E79">
            <v>7390</v>
          </cell>
          <cell r="F79">
            <v>0</v>
          </cell>
          <cell r="G79">
            <v>5000</v>
          </cell>
        </row>
        <row r="80">
          <cell r="E80">
            <v>7391</v>
          </cell>
          <cell r="F80">
            <v>0</v>
          </cell>
          <cell r="G80">
            <v>8000</v>
          </cell>
        </row>
        <row r="81">
          <cell r="E81">
            <v>7394</v>
          </cell>
          <cell r="F81">
            <v>0</v>
          </cell>
          <cell r="G81">
            <v>29500</v>
          </cell>
        </row>
        <row r="82">
          <cell r="E82">
            <v>7395</v>
          </cell>
          <cell r="F82">
            <v>934461.06</v>
          </cell>
          <cell r="G82">
            <v>49500</v>
          </cell>
        </row>
        <row r="83">
          <cell r="E83">
            <v>7396</v>
          </cell>
          <cell r="F83">
            <v>0</v>
          </cell>
          <cell r="G83">
            <v>177500</v>
          </cell>
        </row>
        <row r="84">
          <cell r="E84">
            <v>7397</v>
          </cell>
          <cell r="F84">
            <v>95000</v>
          </cell>
          <cell r="G84">
            <v>0</v>
          </cell>
        </row>
        <row r="85">
          <cell r="E85">
            <v>7398</v>
          </cell>
          <cell r="F85">
            <v>18000</v>
          </cell>
          <cell r="G85">
            <v>0</v>
          </cell>
        </row>
        <row r="86">
          <cell r="E86">
            <v>7399</v>
          </cell>
          <cell r="F86">
            <v>0</v>
          </cell>
          <cell r="G86">
            <v>1667.2</v>
          </cell>
        </row>
        <row r="87">
          <cell r="E87">
            <v>7400</v>
          </cell>
          <cell r="F87">
            <v>0</v>
          </cell>
          <cell r="G87">
            <v>103301.6</v>
          </cell>
        </row>
        <row r="88">
          <cell r="E88">
            <v>7401</v>
          </cell>
          <cell r="F88">
            <v>2000</v>
          </cell>
          <cell r="G88">
            <v>172794.2</v>
          </cell>
        </row>
        <row r="89">
          <cell r="E89">
            <v>7402</v>
          </cell>
          <cell r="F89">
            <v>0</v>
          </cell>
          <cell r="G89">
            <v>108113</v>
          </cell>
        </row>
        <row r="90">
          <cell r="E90">
            <v>7403</v>
          </cell>
          <cell r="F90">
            <v>15000</v>
          </cell>
          <cell r="G90">
            <v>8000</v>
          </cell>
        </row>
        <row r="91">
          <cell r="E91">
            <v>7404</v>
          </cell>
          <cell r="F91">
            <v>136800</v>
          </cell>
          <cell r="G91">
            <v>41012</v>
          </cell>
        </row>
        <row r="92">
          <cell r="E92">
            <v>7405</v>
          </cell>
          <cell r="F92">
            <v>42500</v>
          </cell>
          <cell r="G92">
            <v>13000</v>
          </cell>
        </row>
        <row r="93">
          <cell r="E93">
            <v>7407</v>
          </cell>
          <cell r="F93">
            <v>0</v>
          </cell>
          <cell r="G93">
            <v>2000</v>
          </cell>
        </row>
        <row r="94">
          <cell r="E94">
            <v>7408</v>
          </cell>
          <cell r="F94">
            <v>750000</v>
          </cell>
          <cell r="G94">
            <v>28119</v>
          </cell>
        </row>
        <row r="95">
          <cell r="E95">
            <v>7409</v>
          </cell>
          <cell r="F95">
            <v>0</v>
          </cell>
          <cell r="G95">
            <v>50000</v>
          </cell>
        </row>
        <row r="96">
          <cell r="E96">
            <v>7419</v>
          </cell>
          <cell r="F96">
            <v>53000</v>
          </cell>
          <cell r="G96">
            <v>8985</v>
          </cell>
        </row>
        <row r="97">
          <cell r="E97">
            <v>7420</v>
          </cell>
          <cell r="F97">
            <v>0</v>
          </cell>
          <cell r="G97">
            <v>14000</v>
          </cell>
        </row>
        <row r="98">
          <cell r="E98">
            <v>7422</v>
          </cell>
          <cell r="F98">
            <v>0</v>
          </cell>
          <cell r="G98">
            <v>67003.3</v>
          </cell>
        </row>
        <row r="99">
          <cell r="E99">
            <v>7423</v>
          </cell>
          <cell r="F99">
            <v>0</v>
          </cell>
          <cell r="G99">
            <v>3240</v>
          </cell>
        </row>
        <row r="100">
          <cell r="E100">
            <v>7424</v>
          </cell>
          <cell r="F100">
            <v>0</v>
          </cell>
          <cell r="G100">
            <v>0</v>
          </cell>
        </row>
        <row r="101">
          <cell r="E101">
            <v>7425</v>
          </cell>
          <cell r="F101">
            <v>0</v>
          </cell>
          <cell r="G101">
            <v>10000</v>
          </cell>
        </row>
        <row r="102">
          <cell r="E102">
            <v>7426</v>
          </cell>
          <cell r="F102">
            <v>35000</v>
          </cell>
          <cell r="G102">
            <v>7500</v>
          </cell>
        </row>
        <row r="103">
          <cell r="E103">
            <v>7427</v>
          </cell>
          <cell r="F103">
            <v>0</v>
          </cell>
          <cell r="G103">
            <v>0</v>
          </cell>
        </row>
        <row r="104">
          <cell r="E104">
            <v>7429</v>
          </cell>
          <cell r="F104">
            <v>0</v>
          </cell>
          <cell r="G104">
            <v>0</v>
          </cell>
        </row>
        <row r="105">
          <cell r="E105">
            <v>7430</v>
          </cell>
          <cell r="F105">
            <v>0</v>
          </cell>
          <cell r="G105">
            <v>5000</v>
          </cell>
        </row>
        <row r="106">
          <cell r="E106">
            <v>7431</v>
          </cell>
          <cell r="F106">
            <v>0</v>
          </cell>
          <cell r="G106">
            <v>0</v>
          </cell>
        </row>
        <row r="107">
          <cell r="E107">
            <v>7434</v>
          </cell>
          <cell r="F107">
            <v>0</v>
          </cell>
          <cell r="G107">
            <v>66720</v>
          </cell>
        </row>
        <row r="108">
          <cell r="E108">
            <v>7436</v>
          </cell>
          <cell r="F108">
            <v>0</v>
          </cell>
          <cell r="G108">
            <v>15000</v>
          </cell>
        </row>
        <row r="109">
          <cell r="E109">
            <v>7437</v>
          </cell>
          <cell r="F109">
            <v>0</v>
          </cell>
          <cell r="G109">
            <v>0</v>
          </cell>
        </row>
        <row r="110">
          <cell r="E110">
            <v>7438</v>
          </cell>
          <cell r="F110">
            <v>0</v>
          </cell>
          <cell r="G110">
            <v>0</v>
          </cell>
        </row>
        <row r="111">
          <cell r="E111">
            <v>7439</v>
          </cell>
          <cell r="F111">
            <v>0</v>
          </cell>
          <cell r="G111">
            <v>162840</v>
          </cell>
        </row>
        <row r="112">
          <cell r="E112">
            <v>7440</v>
          </cell>
          <cell r="F112">
            <v>0</v>
          </cell>
          <cell r="G112">
            <v>4500</v>
          </cell>
        </row>
        <row r="113">
          <cell r="E113">
            <v>7441</v>
          </cell>
          <cell r="F113">
            <v>432870</v>
          </cell>
          <cell r="G113">
            <v>46541.5</v>
          </cell>
        </row>
        <row r="114">
          <cell r="E114">
            <v>7442</v>
          </cell>
          <cell r="F114">
            <v>1298500</v>
          </cell>
          <cell r="G114">
            <v>90075</v>
          </cell>
        </row>
        <row r="115">
          <cell r="E115">
            <v>7443</v>
          </cell>
          <cell r="F115">
            <v>0</v>
          </cell>
          <cell r="G115">
            <v>0</v>
          </cell>
        </row>
        <row r="116">
          <cell r="E116">
            <v>7444</v>
          </cell>
          <cell r="F116">
            <v>0</v>
          </cell>
          <cell r="G116">
            <v>20000</v>
          </cell>
        </row>
        <row r="117">
          <cell r="E117">
            <v>7445</v>
          </cell>
          <cell r="F117">
            <v>0</v>
          </cell>
          <cell r="G117">
            <v>25000</v>
          </cell>
        </row>
        <row r="118">
          <cell r="E118">
            <v>7446</v>
          </cell>
          <cell r="F118">
            <v>200000</v>
          </cell>
          <cell r="G118">
            <v>15000</v>
          </cell>
        </row>
        <row r="119">
          <cell r="E119">
            <v>7447</v>
          </cell>
          <cell r="F119">
            <v>0</v>
          </cell>
          <cell r="G119">
            <v>0</v>
          </cell>
        </row>
        <row r="120">
          <cell r="E120">
            <v>7448</v>
          </cell>
          <cell r="F120">
            <v>0</v>
          </cell>
          <cell r="G120">
            <v>20000</v>
          </cell>
        </row>
        <row r="121">
          <cell r="E121">
            <v>7449</v>
          </cell>
          <cell r="F121">
            <v>0</v>
          </cell>
          <cell r="G121">
            <v>18810.8</v>
          </cell>
        </row>
        <row r="122">
          <cell r="E122">
            <v>7453</v>
          </cell>
          <cell r="F122">
            <v>1400</v>
          </cell>
          <cell r="G122">
            <v>21015</v>
          </cell>
        </row>
        <row r="123">
          <cell r="E123">
            <v>7455</v>
          </cell>
          <cell r="F123">
            <v>0</v>
          </cell>
          <cell r="G123">
            <v>0</v>
          </cell>
        </row>
        <row r="124">
          <cell r="E124">
            <v>7456</v>
          </cell>
          <cell r="F124">
            <v>12000</v>
          </cell>
          <cell r="G124">
            <v>10000</v>
          </cell>
        </row>
        <row r="125">
          <cell r="E125">
            <v>7458</v>
          </cell>
          <cell r="F125">
            <v>0</v>
          </cell>
          <cell r="G125">
            <v>14500</v>
          </cell>
        </row>
        <row r="126">
          <cell r="E126">
            <v>7459</v>
          </cell>
          <cell r="F126">
            <v>0</v>
          </cell>
          <cell r="G126">
            <v>0</v>
          </cell>
        </row>
        <row r="127">
          <cell r="E127">
            <v>7460</v>
          </cell>
          <cell r="F127">
            <v>0</v>
          </cell>
          <cell r="G127">
            <v>0</v>
          </cell>
        </row>
        <row r="128">
          <cell r="E128">
            <v>7461</v>
          </cell>
          <cell r="F128">
            <v>0</v>
          </cell>
          <cell r="G128">
            <v>5000</v>
          </cell>
        </row>
        <row r="129">
          <cell r="E129">
            <v>7463</v>
          </cell>
          <cell r="F129">
            <v>7000</v>
          </cell>
          <cell r="G129">
            <v>177000</v>
          </cell>
        </row>
        <row r="130">
          <cell r="E130">
            <v>7464</v>
          </cell>
          <cell r="F130">
            <v>5000</v>
          </cell>
          <cell r="G130">
            <v>15000</v>
          </cell>
        </row>
        <row r="131">
          <cell r="E131">
            <v>7465</v>
          </cell>
          <cell r="F131">
            <v>5000</v>
          </cell>
          <cell r="G131">
            <v>15000</v>
          </cell>
        </row>
        <row r="132">
          <cell r="E132">
            <v>7466</v>
          </cell>
          <cell r="F132">
            <v>3700</v>
          </cell>
          <cell r="G132">
            <v>24500</v>
          </cell>
        </row>
        <row r="133">
          <cell r="E133">
            <v>7468</v>
          </cell>
          <cell r="F133">
            <v>0</v>
          </cell>
          <cell r="G133">
            <v>18200</v>
          </cell>
        </row>
        <row r="134">
          <cell r="E134">
            <v>7469</v>
          </cell>
          <cell r="F134">
            <v>0</v>
          </cell>
          <cell r="G134">
            <v>10000</v>
          </cell>
        </row>
        <row r="135">
          <cell r="E135">
            <v>7472</v>
          </cell>
          <cell r="F135">
            <v>0</v>
          </cell>
          <cell r="G135">
            <v>20000</v>
          </cell>
        </row>
        <row r="136">
          <cell r="E136">
            <v>7473</v>
          </cell>
          <cell r="F136">
            <v>0</v>
          </cell>
          <cell r="G136">
            <v>10711</v>
          </cell>
        </row>
        <row r="137">
          <cell r="E137">
            <v>7474</v>
          </cell>
          <cell r="F137">
            <v>0</v>
          </cell>
          <cell r="G137">
            <v>0</v>
          </cell>
        </row>
        <row r="138">
          <cell r="E138">
            <v>7475</v>
          </cell>
          <cell r="F138">
            <v>515000</v>
          </cell>
          <cell r="G138">
            <v>5000</v>
          </cell>
        </row>
        <row r="139">
          <cell r="E139">
            <v>7476</v>
          </cell>
          <cell r="F139">
            <v>0</v>
          </cell>
          <cell r="G139">
            <v>0</v>
          </cell>
        </row>
        <row r="140">
          <cell r="E140">
            <v>7477</v>
          </cell>
          <cell r="F140">
            <v>242797</v>
          </cell>
          <cell r="G140">
            <v>15497</v>
          </cell>
        </row>
        <row r="141">
          <cell r="E141">
            <v>7478</v>
          </cell>
          <cell r="F141">
            <v>0</v>
          </cell>
          <cell r="G141">
            <v>11000</v>
          </cell>
        </row>
        <row r="142">
          <cell r="E142">
            <v>7479</v>
          </cell>
          <cell r="F142">
            <v>0</v>
          </cell>
          <cell r="G142">
            <v>0</v>
          </cell>
        </row>
        <row r="143">
          <cell r="E143">
            <v>7480</v>
          </cell>
          <cell r="F143">
            <v>0</v>
          </cell>
          <cell r="G143">
            <v>10000</v>
          </cell>
        </row>
        <row r="144">
          <cell r="E144">
            <v>7481</v>
          </cell>
          <cell r="F144">
            <v>0</v>
          </cell>
          <cell r="G144">
            <v>2000</v>
          </cell>
        </row>
        <row r="145">
          <cell r="E145">
            <v>7482</v>
          </cell>
          <cell r="F145">
            <v>0</v>
          </cell>
          <cell r="G145">
            <v>0</v>
          </cell>
        </row>
        <row r="146">
          <cell r="E146">
            <v>7483</v>
          </cell>
          <cell r="F146">
            <v>0</v>
          </cell>
          <cell r="G146">
            <v>0</v>
          </cell>
        </row>
        <row r="147">
          <cell r="E147">
            <v>7484</v>
          </cell>
          <cell r="F147">
            <v>0</v>
          </cell>
          <cell r="G147">
            <v>73250</v>
          </cell>
        </row>
        <row r="148">
          <cell r="E148">
            <v>7485</v>
          </cell>
          <cell r="F148">
            <v>0</v>
          </cell>
          <cell r="G148">
            <v>0</v>
          </cell>
        </row>
        <row r="149">
          <cell r="E149">
            <v>7486</v>
          </cell>
          <cell r="F149">
            <v>0</v>
          </cell>
          <cell r="G149">
            <v>0</v>
          </cell>
        </row>
        <row r="150">
          <cell r="E150">
            <v>7487</v>
          </cell>
          <cell r="F150">
            <v>0</v>
          </cell>
          <cell r="G150">
            <v>3000</v>
          </cell>
        </row>
        <row r="151">
          <cell r="E151">
            <v>7488</v>
          </cell>
          <cell r="F151">
            <v>0</v>
          </cell>
          <cell r="G151">
            <v>31000</v>
          </cell>
        </row>
        <row r="152">
          <cell r="E152">
            <v>7489</v>
          </cell>
          <cell r="F152">
            <v>0</v>
          </cell>
          <cell r="G152">
            <v>1000</v>
          </cell>
        </row>
        <row r="153">
          <cell r="E153">
            <v>7491</v>
          </cell>
          <cell r="F153">
            <v>0</v>
          </cell>
          <cell r="G153">
            <v>10000</v>
          </cell>
        </row>
        <row r="154">
          <cell r="E154">
            <v>7492</v>
          </cell>
          <cell r="F154">
            <v>0</v>
          </cell>
          <cell r="G154">
            <v>0</v>
          </cell>
        </row>
        <row r="155">
          <cell r="E155">
            <v>7493</v>
          </cell>
          <cell r="F155">
            <v>0</v>
          </cell>
          <cell r="G155">
            <v>0</v>
          </cell>
        </row>
        <row r="156">
          <cell r="E156">
            <v>7494</v>
          </cell>
          <cell r="F156">
            <v>0</v>
          </cell>
          <cell r="G156">
            <v>0</v>
          </cell>
        </row>
        <row r="157">
          <cell r="E157">
            <v>7495</v>
          </cell>
          <cell r="F157">
            <v>0</v>
          </cell>
          <cell r="G157">
            <v>4000</v>
          </cell>
        </row>
        <row r="158">
          <cell r="E158">
            <v>7496</v>
          </cell>
          <cell r="F158">
            <v>0</v>
          </cell>
          <cell r="G158">
            <v>70494.41</v>
          </cell>
        </row>
        <row r="159">
          <cell r="E159">
            <v>7497</v>
          </cell>
          <cell r="F159">
            <v>0</v>
          </cell>
          <cell r="G159">
            <v>0</v>
          </cell>
        </row>
        <row r="160">
          <cell r="E160">
            <v>7499</v>
          </cell>
          <cell r="F160">
            <v>30000</v>
          </cell>
          <cell r="G160">
            <v>0</v>
          </cell>
        </row>
        <row r="161">
          <cell r="E161">
            <v>7500</v>
          </cell>
          <cell r="F161">
            <v>0</v>
          </cell>
          <cell r="G161">
            <v>0</v>
          </cell>
        </row>
        <row r="162">
          <cell r="E162">
            <v>7501</v>
          </cell>
          <cell r="F162">
            <v>530000</v>
          </cell>
          <cell r="G162">
            <v>1500000</v>
          </cell>
        </row>
        <row r="163">
          <cell r="E163">
            <v>7502</v>
          </cell>
          <cell r="F163">
            <v>1425078</v>
          </cell>
          <cell r="G163">
            <v>0</v>
          </cell>
        </row>
        <row r="164">
          <cell r="E164">
            <v>7503</v>
          </cell>
          <cell r="F164">
            <v>0</v>
          </cell>
          <cell r="G164">
            <v>26500</v>
          </cell>
        </row>
        <row r="165">
          <cell r="E165">
            <v>7504</v>
          </cell>
          <cell r="F165">
            <v>549101.1</v>
          </cell>
          <cell r="G165">
            <v>33258</v>
          </cell>
        </row>
        <row r="166">
          <cell r="E166">
            <v>7506</v>
          </cell>
          <cell r="F166">
            <v>0</v>
          </cell>
          <cell r="G166">
            <v>14000</v>
          </cell>
        </row>
        <row r="167">
          <cell r="E167">
            <v>7507</v>
          </cell>
          <cell r="F167">
            <v>0</v>
          </cell>
          <cell r="G167">
            <v>10800</v>
          </cell>
        </row>
        <row r="168">
          <cell r="E168">
            <v>7508</v>
          </cell>
          <cell r="F168">
            <v>0</v>
          </cell>
          <cell r="G168">
            <v>3000</v>
          </cell>
        </row>
        <row r="169">
          <cell r="E169">
            <v>7509</v>
          </cell>
          <cell r="F169">
            <v>0</v>
          </cell>
          <cell r="G169">
            <v>41774</v>
          </cell>
        </row>
        <row r="170">
          <cell r="E170">
            <v>7510</v>
          </cell>
          <cell r="F170">
            <v>76502</v>
          </cell>
          <cell r="G170">
            <v>81569</v>
          </cell>
        </row>
        <row r="171">
          <cell r="E171">
            <v>7511</v>
          </cell>
          <cell r="F171">
            <v>0</v>
          </cell>
          <cell r="G171">
            <v>115500</v>
          </cell>
        </row>
        <row r="172">
          <cell r="E172">
            <v>7512</v>
          </cell>
          <cell r="F172">
            <v>329000</v>
          </cell>
          <cell r="G172">
            <v>0</v>
          </cell>
        </row>
        <row r="173">
          <cell r="E173">
            <v>7513</v>
          </cell>
          <cell r="F173">
            <v>0</v>
          </cell>
          <cell r="G173">
            <v>0</v>
          </cell>
        </row>
        <row r="174">
          <cell r="E174">
            <v>7514</v>
          </cell>
          <cell r="F174">
            <v>0</v>
          </cell>
          <cell r="G174">
            <v>8000</v>
          </cell>
        </row>
        <row r="175">
          <cell r="E175">
            <v>7515</v>
          </cell>
          <cell r="F175">
            <v>0</v>
          </cell>
          <cell r="G175">
            <v>217600</v>
          </cell>
        </row>
        <row r="176">
          <cell r="E176">
            <v>7516</v>
          </cell>
          <cell r="F176">
            <v>0</v>
          </cell>
          <cell r="G176">
            <v>50500</v>
          </cell>
        </row>
        <row r="177">
          <cell r="E177">
            <v>7517</v>
          </cell>
          <cell r="F177">
            <v>0</v>
          </cell>
          <cell r="G177">
            <v>19000</v>
          </cell>
        </row>
        <row r="178">
          <cell r="E178">
            <v>7518</v>
          </cell>
          <cell r="F178">
            <v>0</v>
          </cell>
          <cell r="G178">
            <v>5500</v>
          </cell>
        </row>
        <row r="179">
          <cell r="E179">
            <v>7519</v>
          </cell>
          <cell r="F179">
            <v>139500</v>
          </cell>
          <cell r="G179">
            <v>158000</v>
          </cell>
        </row>
        <row r="180">
          <cell r="E180">
            <v>7520</v>
          </cell>
          <cell r="F180">
            <v>10000</v>
          </cell>
          <cell r="G180">
            <v>0</v>
          </cell>
        </row>
        <row r="181">
          <cell r="E181">
            <v>7521</v>
          </cell>
          <cell r="F181">
            <v>0</v>
          </cell>
          <cell r="G181">
            <v>0</v>
          </cell>
        </row>
        <row r="182">
          <cell r="E182">
            <v>7526</v>
          </cell>
          <cell r="F182">
            <v>0</v>
          </cell>
          <cell r="G182">
            <v>19000</v>
          </cell>
        </row>
        <row r="183">
          <cell r="E183">
            <v>7529</v>
          </cell>
          <cell r="F183">
            <v>0</v>
          </cell>
          <cell r="G183">
            <v>75740</v>
          </cell>
        </row>
        <row r="184">
          <cell r="E184">
            <v>7530</v>
          </cell>
          <cell r="F184">
            <v>0</v>
          </cell>
          <cell r="G184">
            <v>1500</v>
          </cell>
        </row>
        <row r="185">
          <cell r="E185">
            <v>7531</v>
          </cell>
          <cell r="F185">
            <v>0</v>
          </cell>
          <cell r="G185">
            <v>0</v>
          </cell>
        </row>
        <row r="186">
          <cell r="E186">
            <v>7532</v>
          </cell>
          <cell r="F186">
            <v>0</v>
          </cell>
          <cell r="G186">
            <v>125007.3</v>
          </cell>
        </row>
        <row r="187">
          <cell r="E187">
            <v>7533</v>
          </cell>
          <cell r="F187">
            <v>0</v>
          </cell>
          <cell r="G187">
            <v>8010</v>
          </cell>
        </row>
        <row r="188">
          <cell r="E188">
            <v>7534</v>
          </cell>
          <cell r="F188">
            <v>0</v>
          </cell>
          <cell r="G188">
            <v>0</v>
          </cell>
        </row>
        <row r="189">
          <cell r="E189">
            <v>7535</v>
          </cell>
          <cell r="F189">
            <v>0</v>
          </cell>
          <cell r="G189">
            <v>1500</v>
          </cell>
        </row>
        <row r="190">
          <cell r="E190">
            <v>7536</v>
          </cell>
          <cell r="F190">
            <v>0</v>
          </cell>
          <cell r="G190">
            <v>0</v>
          </cell>
        </row>
        <row r="191">
          <cell r="E191">
            <v>7537</v>
          </cell>
          <cell r="F191">
            <v>0</v>
          </cell>
          <cell r="G191">
            <v>60000</v>
          </cell>
        </row>
        <row r="192">
          <cell r="E192">
            <v>7538</v>
          </cell>
          <cell r="F192">
            <v>0</v>
          </cell>
          <cell r="G192">
            <v>1500</v>
          </cell>
        </row>
        <row r="193">
          <cell r="E193">
            <v>7539</v>
          </cell>
          <cell r="F193">
            <v>0</v>
          </cell>
          <cell r="G193">
            <v>8000</v>
          </cell>
        </row>
        <row r="194">
          <cell r="E194">
            <v>7540</v>
          </cell>
          <cell r="F194">
            <v>5000</v>
          </cell>
          <cell r="G194">
            <v>20000</v>
          </cell>
        </row>
        <row r="195">
          <cell r="E195">
            <v>7541</v>
          </cell>
          <cell r="F195">
            <v>0</v>
          </cell>
          <cell r="G195">
            <v>206105</v>
          </cell>
        </row>
        <row r="196">
          <cell r="E196">
            <v>7543</v>
          </cell>
          <cell r="F196">
            <v>50000</v>
          </cell>
          <cell r="G196">
            <v>30000</v>
          </cell>
        </row>
        <row r="197">
          <cell r="E197">
            <v>7546</v>
          </cell>
          <cell r="F197">
            <v>0</v>
          </cell>
          <cell r="G197">
            <v>50000</v>
          </cell>
        </row>
        <row r="198">
          <cell r="E198">
            <v>7547</v>
          </cell>
          <cell r="F198">
            <v>0</v>
          </cell>
          <cell r="G198">
            <v>14500</v>
          </cell>
        </row>
        <row r="199">
          <cell r="E199">
            <v>7548</v>
          </cell>
          <cell r="F199">
            <v>0</v>
          </cell>
          <cell r="G199">
            <v>6000</v>
          </cell>
        </row>
        <row r="200">
          <cell r="E200">
            <v>7549</v>
          </cell>
          <cell r="F200">
            <v>0</v>
          </cell>
          <cell r="G200">
            <v>6850</v>
          </cell>
        </row>
        <row r="201">
          <cell r="E201">
            <v>7550</v>
          </cell>
          <cell r="F201">
            <v>0</v>
          </cell>
          <cell r="G201">
            <v>10000</v>
          </cell>
        </row>
        <row r="202">
          <cell r="E202">
            <v>7551</v>
          </cell>
          <cell r="F202">
            <v>24037.5</v>
          </cell>
          <cell r="G202">
            <v>10000</v>
          </cell>
        </row>
        <row r="203">
          <cell r="E203">
            <v>7552</v>
          </cell>
          <cell r="F203">
            <v>0</v>
          </cell>
          <cell r="G203">
            <v>0</v>
          </cell>
        </row>
        <row r="204">
          <cell r="E204">
            <v>7553</v>
          </cell>
          <cell r="F204">
            <v>0</v>
          </cell>
          <cell r="G204">
            <v>0</v>
          </cell>
        </row>
        <row r="205">
          <cell r="E205">
            <v>7556</v>
          </cell>
          <cell r="F205">
            <v>0</v>
          </cell>
          <cell r="G205">
            <v>0</v>
          </cell>
        </row>
        <row r="206">
          <cell r="E206">
            <v>7557</v>
          </cell>
          <cell r="F206">
            <v>0</v>
          </cell>
          <cell r="G206">
            <v>63500</v>
          </cell>
        </row>
        <row r="207">
          <cell r="E207">
            <v>7558</v>
          </cell>
          <cell r="F207">
            <v>0</v>
          </cell>
          <cell r="G207">
            <v>35000</v>
          </cell>
        </row>
        <row r="208">
          <cell r="E208">
            <v>7559</v>
          </cell>
          <cell r="F208">
            <v>0</v>
          </cell>
          <cell r="G208">
            <v>1500</v>
          </cell>
        </row>
        <row r="209">
          <cell r="E209">
            <v>7560</v>
          </cell>
          <cell r="F209">
            <v>1027000</v>
          </cell>
          <cell r="G209">
            <v>13425000</v>
          </cell>
        </row>
        <row r="210">
          <cell r="E210">
            <v>7561</v>
          </cell>
          <cell r="F210">
            <v>0</v>
          </cell>
          <cell r="G210">
            <v>0</v>
          </cell>
        </row>
        <row r="211">
          <cell r="E211">
            <v>7562</v>
          </cell>
          <cell r="F211">
            <v>12500</v>
          </cell>
          <cell r="G211">
            <v>0</v>
          </cell>
        </row>
        <row r="212">
          <cell r="E212">
            <v>7563</v>
          </cell>
          <cell r="F212">
            <v>0</v>
          </cell>
          <cell r="G212">
            <v>0</v>
          </cell>
        </row>
        <row r="213">
          <cell r="E213">
            <v>7564</v>
          </cell>
          <cell r="F213">
            <v>0</v>
          </cell>
          <cell r="G213">
            <v>0</v>
          </cell>
        </row>
        <row r="214">
          <cell r="E214">
            <v>7565</v>
          </cell>
          <cell r="F214">
            <v>0</v>
          </cell>
          <cell r="G214">
            <v>9500</v>
          </cell>
        </row>
        <row r="215">
          <cell r="E215">
            <v>7566</v>
          </cell>
          <cell r="F215">
            <v>0</v>
          </cell>
          <cell r="G215">
            <v>8000</v>
          </cell>
        </row>
        <row r="216">
          <cell r="E216">
            <v>7567</v>
          </cell>
          <cell r="F216">
            <v>0</v>
          </cell>
          <cell r="G216">
            <v>0</v>
          </cell>
        </row>
        <row r="217">
          <cell r="E217">
            <v>7568</v>
          </cell>
          <cell r="F217">
            <v>251340</v>
          </cell>
          <cell r="G217">
            <v>64000</v>
          </cell>
        </row>
        <row r="218">
          <cell r="E218">
            <v>7569</v>
          </cell>
          <cell r="F218">
            <v>0</v>
          </cell>
          <cell r="G218">
            <v>0</v>
          </cell>
        </row>
        <row r="219">
          <cell r="E219">
            <v>7570</v>
          </cell>
          <cell r="F219">
            <v>1100000</v>
          </cell>
          <cell r="G219">
            <v>65000</v>
          </cell>
        </row>
        <row r="220">
          <cell r="E220">
            <v>7571</v>
          </cell>
          <cell r="F220">
            <v>0</v>
          </cell>
          <cell r="G220">
            <v>18000</v>
          </cell>
        </row>
        <row r="221">
          <cell r="E221">
            <v>7572</v>
          </cell>
          <cell r="F221">
            <v>0</v>
          </cell>
          <cell r="G221">
            <v>0</v>
          </cell>
        </row>
        <row r="222">
          <cell r="E222">
            <v>7574</v>
          </cell>
          <cell r="F222">
            <v>0</v>
          </cell>
          <cell r="G222">
            <v>10000</v>
          </cell>
        </row>
        <row r="223">
          <cell r="E223">
            <v>7575</v>
          </cell>
          <cell r="F223">
            <v>0</v>
          </cell>
          <cell r="G223">
            <v>13000</v>
          </cell>
        </row>
        <row r="224">
          <cell r="E224">
            <v>7576</v>
          </cell>
          <cell r="F224">
            <v>80000</v>
          </cell>
          <cell r="G224">
            <v>0</v>
          </cell>
        </row>
        <row r="225">
          <cell r="E225">
            <v>7577</v>
          </cell>
          <cell r="F225">
            <v>0</v>
          </cell>
          <cell r="G225">
            <v>20000</v>
          </cell>
        </row>
        <row r="226">
          <cell r="E226">
            <v>7579</v>
          </cell>
          <cell r="F226">
            <v>0</v>
          </cell>
          <cell r="G226">
            <v>0</v>
          </cell>
        </row>
        <row r="227">
          <cell r="E227">
            <v>7582</v>
          </cell>
          <cell r="F227">
            <v>0</v>
          </cell>
          <cell r="G227">
            <v>13000</v>
          </cell>
        </row>
        <row r="228">
          <cell r="E228">
            <v>7583</v>
          </cell>
          <cell r="F228">
            <v>0</v>
          </cell>
          <cell r="G228">
            <v>3500</v>
          </cell>
        </row>
        <row r="229">
          <cell r="E229">
            <v>7584</v>
          </cell>
          <cell r="F229">
            <v>0</v>
          </cell>
          <cell r="G229">
            <v>0</v>
          </cell>
        </row>
        <row r="230">
          <cell r="E230">
            <v>7585</v>
          </cell>
          <cell r="F230">
            <v>1250000</v>
          </cell>
          <cell r="G230">
            <v>0</v>
          </cell>
        </row>
        <row r="231">
          <cell r="E231">
            <v>7586</v>
          </cell>
          <cell r="F231">
            <v>0</v>
          </cell>
          <cell r="G231">
            <v>0</v>
          </cell>
        </row>
        <row r="232">
          <cell r="E232">
            <v>7587</v>
          </cell>
          <cell r="F232">
            <v>40320</v>
          </cell>
          <cell r="G232">
            <v>21590.400000000001</v>
          </cell>
        </row>
        <row r="233">
          <cell r="E233">
            <v>7588</v>
          </cell>
          <cell r="F233">
            <v>0</v>
          </cell>
          <cell r="G233">
            <v>0</v>
          </cell>
        </row>
        <row r="234">
          <cell r="E234">
            <v>7589</v>
          </cell>
          <cell r="F234">
            <v>0</v>
          </cell>
          <cell r="G234">
            <v>0</v>
          </cell>
        </row>
        <row r="235">
          <cell r="E235">
            <v>7590</v>
          </cell>
          <cell r="F235">
            <v>0</v>
          </cell>
          <cell r="G235">
            <v>0</v>
          </cell>
        </row>
        <row r="236">
          <cell r="E236">
            <v>7591</v>
          </cell>
          <cell r="F236">
            <v>0</v>
          </cell>
          <cell r="G236">
            <v>0</v>
          </cell>
        </row>
        <row r="237">
          <cell r="E237">
            <v>7592</v>
          </cell>
          <cell r="F237">
            <v>0</v>
          </cell>
          <cell r="G237">
            <v>0</v>
          </cell>
        </row>
        <row r="238">
          <cell r="E238">
            <v>7593</v>
          </cell>
          <cell r="F238">
            <v>0</v>
          </cell>
          <cell r="G238">
            <v>20000</v>
          </cell>
        </row>
        <row r="239">
          <cell r="E239">
            <v>7594</v>
          </cell>
          <cell r="F239">
            <v>0</v>
          </cell>
          <cell r="G239">
            <v>0</v>
          </cell>
        </row>
        <row r="240">
          <cell r="E240">
            <v>7595</v>
          </cell>
          <cell r="F240">
            <v>0</v>
          </cell>
          <cell r="G240">
            <v>0</v>
          </cell>
        </row>
        <row r="241">
          <cell r="E241">
            <v>7596</v>
          </cell>
          <cell r="F241">
            <v>0</v>
          </cell>
          <cell r="G241">
            <v>0</v>
          </cell>
        </row>
        <row r="242">
          <cell r="E242">
            <v>7597</v>
          </cell>
          <cell r="F242">
            <v>0</v>
          </cell>
          <cell r="G242">
            <v>0</v>
          </cell>
        </row>
        <row r="243">
          <cell r="E243">
            <v>7599</v>
          </cell>
          <cell r="F243">
            <v>0</v>
          </cell>
          <cell r="G243">
            <v>2500</v>
          </cell>
        </row>
        <row r="244">
          <cell r="E244">
            <v>7603</v>
          </cell>
          <cell r="F244">
            <v>65000</v>
          </cell>
          <cell r="G244">
            <v>0</v>
          </cell>
        </row>
        <row r="245">
          <cell r="E245">
            <v>7611</v>
          </cell>
          <cell r="F245">
            <v>0</v>
          </cell>
          <cell r="G245">
            <v>83136.100000000006</v>
          </cell>
        </row>
        <row r="246">
          <cell r="E246">
            <v>7612</v>
          </cell>
          <cell r="F246">
            <v>0</v>
          </cell>
          <cell r="G246">
            <v>5000</v>
          </cell>
        </row>
        <row r="247">
          <cell r="E247">
            <v>7613</v>
          </cell>
          <cell r="F247">
            <v>20000</v>
          </cell>
          <cell r="G247">
            <v>5000</v>
          </cell>
        </row>
        <row r="248">
          <cell r="E248">
            <v>7617</v>
          </cell>
          <cell r="F248">
            <v>0</v>
          </cell>
          <cell r="G248">
            <v>0</v>
          </cell>
        </row>
        <row r="249">
          <cell r="E249">
            <v>7618</v>
          </cell>
          <cell r="F249">
            <v>0</v>
          </cell>
          <cell r="G249">
            <v>25500</v>
          </cell>
        </row>
        <row r="250">
          <cell r="E250">
            <v>7619</v>
          </cell>
          <cell r="F250">
            <v>0</v>
          </cell>
          <cell r="G250">
            <v>0</v>
          </cell>
        </row>
        <row r="251">
          <cell r="E251">
            <v>7620</v>
          </cell>
          <cell r="F251">
            <v>12800</v>
          </cell>
          <cell r="G251">
            <v>6400</v>
          </cell>
        </row>
        <row r="252">
          <cell r="E252">
            <v>7621</v>
          </cell>
          <cell r="F252">
            <v>25000</v>
          </cell>
          <cell r="G252">
            <v>8000</v>
          </cell>
        </row>
        <row r="253">
          <cell r="E253">
            <v>7623</v>
          </cell>
          <cell r="F253">
            <v>0</v>
          </cell>
          <cell r="G253">
            <v>0</v>
          </cell>
        </row>
        <row r="254">
          <cell r="E254">
            <v>7624</v>
          </cell>
          <cell r="F254">
            <v>0</v>
          </cell>
          <cell r="G254">
            <v>0</v>
          </cell>
        </row>
        <row r="255">
          <cell r="E255">
            <v>7625</v>
          </cell>
          <cell r="F255">
            <v>0</v>
          </cell>
          <cell r="G255">
            <v>0</v>
          </cell>
        </row>
        <row r="256">
          <cell r="E256">
            <v>7626</v>
          </cell>
          <cell r="F256">
            <v>0</v>
          </cell>
          <cell r="G256">
            <v>0</v>
          </cell>
        </row>
        <row r="257">
          <cell r="E257">
            <v>7627</v>
          </cell>
          <cell r="F257">
            <v>0</v>
          </cell>
          <cell r="G257">
            <v>0</v>
          </cell>
        </row>
        <row r="258">
          <cell r="E258">
            <v>7628</v>
          </cell>
          <cell r="F258">
            <v>0</v>
          </cell>
          <cell r="G258">
            <v>4650</v>
          </cell>
        </row>
        <row r="259">
          <cell r="E259">
            <v>7629</v>
          </cell>
          <cell r="F259">
            <v>0</v>
          </cell>
          <cell r="G259">
            <v>0</v>
          </cell>
        </row>
        <row r="260">
          <cell r="E260">
            <v>7630</v>
          </cell>
          <cell r="F260">
            <v>0</v>
          </cell>
          <cell r="G260">
            <v>58600</v>
          </cell>
        </row>
        <row r="261">
          <cell r="E261">
            <v>7632</v>
          </cell>
          <cell r="F261">
            <v>0</v>
          </cell>
          <cell r="G261">
            <v>0</v>
          </cell>
        </row>
        <row r="262">
          <cell r="E262">
            <v>7633</v>
          </cell>
          <cell r="F262">
            <v>0</v>
          </cell>
          <cell r="G262">
            <v>8000</v>
          </cell>
        </row>
        <row r="263">
          <cell r="E263">
            <v>7634</v>
          </cell>
          <cell r="F263">
            <v>0</v>
          </cell>
          <cell r="G263">
            <v>0</v>
          </cell>
        </row>
        <row r="264">
          <cell r="E264">
            <v>7637</v>
          </cell>
          <cell r="F264">
            <v>0</v>
          </cell>
          <cell r="G264">
            <v>0</v>
          </cell>
        </row>
        <row r="265">
          <cell r="E265">
            <v>7638</v>
          </cell>
          <cell r="F265">
            <v>200000</v>
          </cell>
          <cell r="G265">
            <v>11697.5</v>
          </cell>
        </row>
        <row r="266">
          <cell r="E266">
            <v>7642</v>
          </cell>
          <cell r="F266">
            <v>33000</v>
          </cell>
          <cell r="G266">
            <v>53774.07</v>
          </cell>
        </row>
        <row r="267">
          <cell r="E267">
            <v>7643</v>
          </cell>
          <cell r="F267">
            <v>0</v>
          </cell>
          <cell r="G267">
            <v>0</v>
          </cell>
        </row>
        <row r="268">
          <cell r="E268">
            <v>7644</v>
          </cell>
          <cell r="F268">
            <v>0</v>
          </cell>
          <cell r="G268">
            <v>0</v>
          </cell>
        </row>
        <row r="269">
          <cell r="E269">
            <v>7645</v>
          </cell>
          <cell r="F269">
            <v>0</v>
          </cell>
          <cell r="G269">
            <v>31091</v>
          </cell>
        </row>
        <row r="270">
          <cell r="E270">
            <v>7646</v>
          </cell>
          <cell r="F270">
            <v>0</v>
          </cell>
          <cell r="G270">
            <v>18184</v>
          </cell>
        </row>
        <row r="271">
          <cell r="E271">
            <v>7647</v>
          </cell>
          <cell r="F271">
            <v>0</v>
          </cell>
          <cell r="G271">
            <v>18184</v>
          </cell>
        </row>
        <row r="272">
          <cell r="E272">
            <v>7648</v>
          </cell>
          <cell r="F272">
            <v>0</v>
          </cell>
          <cell r="G272">
            <v>18184</v>
          </cell>
        </row>
        <row r="273">
          <cell r="E273">
            <v>7649</v>
          </cell>
          <cell r="F273">
            <v>0</v>
          </cell>
          <cell r="G273">
            <v>0</v>
          </cell>
        </row>
        <row r="274">
          <cell r="E274">
            <v>7650</v>
          </cell>
          <cell r="F274">
            <v>0</v>
          </cell>
          <cell r="G274">
            <v>0</v>
          </cell>
        </row>
        <row r="275">
          <cell r="E275">
            <v>7651</v>
          </cell>
          <cell r="F275">
            <v>0</v>
          </cell>
          <cell r="G275">
            <v>7900</v>
          </cell>
        </row>
        <row r="276">
          <cell r="E276">
            <v>7653</v>
          </cell>
          <cell r="F276">
            <v>80000</v>
          </cell>
          <cell r="G276">
            <v>0</v>
          </cell>
        </row>
        <row r="277">
          <cell r="E277">
            <v>7654</v>
          </cell>
          <cell r="F277">
            <v>0</v>
          </cell>
          <cell r="G277">
            <v>1500</v>
          </cell>
        </row>
        <row r="278">
          <cell r="E278">
            <v>7655</v>
          </cell>
          <cell r="F278">
            <v>0</v>
          </cell>
          <cell r="G278">
            <v>0</v>
          </cell>
        </row>
        <row r="279">
          <cell r="E279">
            <v>7657</v>
          </cell>
          <cell r="F279">
            <v>0</v>
          </cell>
          <cell r="G279">
            <v>0</v>
          </cell>
        </row>
        <row r="280">
          <cell r="E280">
            <v>7658</v>
          </cell>
          <cell r="F280">
            <v>0</v>
          </cell>
          <cell r="G280">
            <v>0</v>
          </cell>
        </row>
        <row r="281">
          <cell r="E281">
            <v>7661</v>
          </cell>
          <cell r="F281">
            <v>0</v>
          </cell>
          <cell r="G281">
            <v>0</v>
          </cell>
        </row>
        <row r="282">
          <cell r="E282">
            <v>7662</v>
          </cell>
          <cell r="F282">
            <v>0</v>
          </cell>
          <cell r="G282">
            <v>0</v>
          </cell>
        </row>
        <row r="283">
          <cell r="E283">
            <v>7665</v>
          </cell>
          <cell r="F283">
            <v>0</v>
          </cell>
          <cell r="G283">
            <v>0</v>
          </cell>
        </row>
        <row r="284">
          <cell r="E284">
            <v>7666</v>
          </cell>
          <cell r="F284">
            <v>30000</v>
          </cell>
          <cell r="G284">
            <v>0</v>
          </cell>
        </row>
        <row r="285">
          <cell r="E285">
            <v>7667</v>
          </cell>
          <cell r="F285">
            <v>0</v>
          </cell>
          <cell r="G285">
            <v>5000</v>
          </cell>
        </row>
        <row r="286">
          <cell r="E286">
            <v>7670</v>
          </cell>
          <cell r="F286">
            <v>0</v>
          </cell>
          <cell r="G286">
            <v>2500</v>
          </cell>
        </row>
        <row r="287">
          <cell r="E287">
            <v>7671</v>
          </cell>
          <cell r="F287">
            <v>0</v>
          </cell>
          <cell r="G287">
            <v>0</v>
          </cell>
        </row>
        <row r="288">
          <cell r="E288"/>
          <cell r="G288"/>
        </row>
        <row r="289">
          <cell r="E289"/>
          <cell r="G289"/>
        </row>
        <row r="290">
          <cell r="E290"/>
          <cell r="G290"/>
        </row>
        <row r="291">
          <cell r="E291"/>
          <cell r="G291"/>
        </row>
        <row r="292">
          <cell r="E292"/>
          <cell r="G292"/>
        </row>
        <row r="293">
          <cell r="E293"/>
          <cell r="G293"/>
        </row>
        <row r="294">
          <cell r="E294"/>
          <cell r="G294"/>
        </row>
        <row r="295">
          <cell r="E295"/>
          <cell r="G295"/>
        </row>
        <row r="296">
          <cell r="E296"/>
          <cell r="G296"/>
        </row>
        <row r="297">
          <cell r="E297"/>
          <cell r="G297"/>
        </row>
        <row r="298">
          <cell r="E298"/>
          <cell r="G298"/>
        </row>
        <row r="299">
          <cell r="E299"/>
          <cell r="G299"/>
        </row>
        <row r="300">
          <cell r="E300"/>
          <cell r="G300"/>
        </row>
        <row r="301">
          <cell r="E301"/>
          <cell r="G301"/>
        </row>
        <row r="302">
          <cell r="E302"/>
          <cell r="G302"/>
        </row>
        <row r="303">
          <cell r="E303"/>
          <cell r="G303"/>
        </row>
        <row r="304">
          <cell r="E304"/>
          <cell r="G304"/>
        </row>
        <row r="305">
          <cell r="E305"/>
          <cell r="G305"/>
        </row>
        <row r="306">
          <cell r="E306"/>
          <cell r="G306"/>
        </row>
        <row r="307">
          <cell r="E307"/>
          <cell r="G307"/>
        </row>
        <row r="308">
          <cell r="E308"/>
          <cell r="G308"/>
        </row>
        <row r="309">
          <cell r="E309"/>
          <cell r="G309"/>
        </row>
        <row r="310">
          <cell r="E310"/>
          <cell r="G310"/>
        </row>
        <row r="311">
          <cell r="E311"/>
          <cell r="G311"/>
        </row>
        <row r="312">
          <cell r="E312"/>
          <cell r="G312"/>
        </row>
        <row r="313">
          <cell r="E313"/>
          <cell r="G313"/>
        </row>
        <row r="314">
          <cell r="E314"/>
          <cell r="G314"/>
        </row>
        <row r="315">
          <cell r="E315"/>
          <cell r="G315"/>
        </row>
        <row r="316">
          <cell r="E316"/>
          <cell r="G316"/>
        </row>
        <row r="317">
          <cell r="E317"/>
          <cell r="G317"/>
        </row>
        <row r="318">
          <cell r="E318"/>
          <cell r="G318"/>
        </row>
        <row r="319">
          <cell r="E319"/>
          <cell r="G319"/>
        </row>
        <row r="320">
          <cell r="E320"/>
          <cell r="G320"/>
        </row>
        <row r="321">
          <cell r="E321"/>
          <cell r="G321"/>
        </row>
        <row r="322">
          <cell r="E322"/>
          <cell r="G322"/>
        </row>
        <row r="323">
          <cell r="E323"/>
          <cell r="G323"/>
        </row>
        <row r="324">
          <cell r="E324"/>
          <cell r="G324"/>
        </row>
        <row r="325">
          <cell r="E325"/>
          <cell r="G325"/>
        </row>
        <row r="326">
          <cell r="E326"/>
          <cell r="G326"/>
        </row>
        <row r="327">
          <cell r="E327"/>
          <cell r="G327"/>
        </row>
        <row r="328">
          <cell r="E328"/>
          <cell r="G328"/>
        </row>
        <row r="329">
          <cell r="E329"/>
          <cell r="G329"/>
        </row>
        <row r="330">
          <cell r="E330"/>
          <cell r="G330"/>
        </row>
        <row r="331">
          <cell r="E331"/>
          <cell r="G331"/>
        </row>
        <row r="332">
          <cell r="E332"/>
          <cell r="G332"/>
        </row>
        <row r="333">
          <cell r="E333"/>
          <cell r="G333"/>
        </row>
        <row r="334">
          <cell r="E334"/>
          <cell r="G334"/>
        </row>
        <row r="335">
          <cell r="E335"/>
          <cell r="G335"/>
        </row>
        <row r="336">
          <cell r="E336"/>
          <cell r="G336"/>
        </row>
        <row r="337">
          <cell r="E337"/>
          <cell r="G337"/>
        </row>
        <row r="338">
          <cell r="E338"/>
          <cell r="G338"/>
        </row>
        <row r="339">
          <cell r="E339"/>
          <cell r="G339"/>
        </row>
        <row r="340">
          <cell r="E340"/>
          <cell r="G340"/>
        </row>
        <row r="341">
          <cell r="E341"/>
          <cell r="G341"/>
        </row>
        <row r="342">
          <cell r="E342"/>
          <cell r="G342"/>
        </row>
        <row r="343">
          <cell r="E343"/>
          <cell r="G343"/>
        </row>
        <row r="344">
          <cell r="E344"/>
          <cell r="G344"/>
        </row>
        <row r="345">
          <cell r="E345"/>
          <cell r="G345"/>
        </row>
        <row r="346">
          <cell r="E346"/>
          <cell r="G346"/>
        </row>
        <row r="347">
          <cell r="E347"/>
          <cell r="G347"/>
        </row>
        <row r="348">
          <cell r="E348"/>
          <cell r="G348"/>
        </row>
        <row r="349">
          <cell r="E349"/>
          <cell r="G349"/>
        </row>
        <row r="350">
          <cell r="E350"/>
          <cell r="G350"/>
        </row>
        <row r="351">
          <cell r="E351"/>
          <cell r="G351"/>
        </row>
        <row r="352">
          <cell r="E352"/>
          <cell r="G352"/>
        </row>
        <row r="353">
          <cell r="E353"/>
          <cell r="G353"/>
        </row>
        <row r="354">
          <cell r="E354"/>
          <cell r="G354"/>
        </row>
        <row r="355">
          <cell r="E355"/>
          <cell r="G355"/>
        </row>
        <row r="356">
          <cell r="E356"/>
          <cell r="G356"/>
        </row>
        <row r="357">
          <cell r="E357"/>
          <cell r="G357"/>
        </row>
        <row r="358">
          <cell r="E358"/>
          <cell r="G358"/>
        </row>
        <row r="359">
          <cell r="E359"/>
          <cell r="G359"/>
        </row>
        <row r="360">
          <cell r="E360"/>
          <cell r="G360"/>
        </row>
        <row r="361">
          <cell r="E361"/>
          <cell r="G361"/>
        </row>
        <row r="362">
          <cell r="E362"/>
          <cell r="G362"/>
        </row>
        <row r="363">
          <cell r="E363"/>
          <cell r="G363"/>
        </row>
        <row r="364">
          <cell r="E364"/>
          <cell r="G364"/>
        </row>
        <row r="365">
          <cell r="E365"/>
          <cell r="G365"/>
        </row>
        <row r="366">
          <cell r="E366"/>
          <cell r="G366"/>
        </row>
        <row r="367">
          <cell r="E367"/>
          <cell r="G367"/>
        </row>
        <row r="368">
          <cell r="E368"/>
          <cell r="G368"/>
        </row>
        <row r="369">
          <cell r="E369"/>
          <cell r="G369"/>
        </row>
        <row r="370">
          <cell r="E370"/>
          <cell r="G370"/>
        </row>
        <row r="371">
          <cell r="E371"/>
          <cell r="G371"/>
        </row>
        <row r="372">
          <cell r="E372"/>
          <cell r="G372"/>
        </row>
        <row r="373">
          <cell r="E373"/>
          <cell r="G373"/>
        </row>
        <row r="374">
          <cell r="E374"/>
          <cell r="G374"/>
        </row>
        <row r="375">
          <cell r="E375"/>
          <cell r="G375"/>
        </row>
        <row r="376">
          <cell r="E376"/>
          <cell r="G376"/>
        </row>
        <row r="377">
          <cell r="E377"/>
          <cell r="G377"/>
        </row>
        <row r="378">
          <cell r="E378"/>
          <cell r="G378"/>
        </row>
        <row r="379">
          <cell r="E379"/>
          <cell r="G379"/>
        </row>
        <row r="380">
          <cell r="E380"/>
          <cell r="G380"/>
        </row>
        <row r="381">
          <cell r="E381"/>
          <cell r="G381"/>
        </row>
        <row r="382">
          <cell r="E382"/>
          <cell r="G382"/>
        </row>
        <row r="383">
          <cell r="E383"/>
          <cell r="G383"/>
        </row>
        <row r="384">
          <cell r="E384"/>
          <cell r="G384"/>
        </row>
        <row r="385">
          <cell r="E385"/>
          <cell r="G385"/>
        </row>
        <row r="386">
          <cell r="E386"/>
          <cell r="G386"/>
        </row>
        <row r="387">
          <cell r="E387"/>
          <cell r="G387"/>
        </row>
        <row r="388">
          <cell r="E388"/>
          <cell r="G388"/>
        </row>
        <row r="389">
          <cell r="E389"/>
          <cell r="G389"/>
        </row>
        <row r="390">
          <cell r="E390"/>
          <cell r="G390"/>
        </row>
        <row r="391">
          <cell r="E391"/>
          <cell r="G391"/>
        </row>
        <row r="392">
          <cell r="E392"/>
          <cell r="G392"/>
        </row>
        <row r="393">
          <cell r="E393"/>
          <cell r="G393"/>
        </row>
        <row r="394">
          <cell r="E394"/>
          <cell r="G394"/>
        </row>
        <row r="395">
          <cell r="E395"/>
          <cell r="G395"/>
        </row>
        <row r="396">
          <cell r="E396"/>
          <cell r="G396"/>
        </row>
        <row r="397">
          <cell r="E397"/>
          <cell r="G397"/>
        </row>
        <row r="398">
          <cell r="E398"/>
          <cell r="G398"/>
        </row>
        <row r="399">
          <cell r="E399"/>
          <cell r="G399"/>
        </row>
        <row r="400">
          <cell r="E400"/>
          <cell r="G400"/>
        </row>
        <row r="401">
          <cell r="E401"/>
          <cell r="G401"/>
        </row>
        <row r="402">
          <cell r="E402"/>
          <cell r="G402"/>
        </row>
        <row r="403">
          <cell r="E403"/>
          <cell r="G403"/>
        </row>
        <row r="404">
          <cell r="E404"/>
          <cell r="G404"/>
        </row>
        <row r="405">
          <cell r="E405"/>
          <cell r="G405"/>
        </row>
        <row r="406">
          <cell r="E406"/>
          <cell r="G406"/>
        </row>
        <row r="407">
          <cell r="E407"/>
          <cell r="G407"/>
        </row>
        <row r="408">
          <cell r="E408"/>
          <cell r="G408"/>
        </row>
        <row r="409">
          <cell r="E409"/>
          <cell r="G409"/>
        </row>
        <row r="410">
          <cell r="E410"/>
          <cell r="G410"/>
        </row>
        <row r="411">
          <cell r="E411"/>
          <cell r="G411"/>
        </row>
        <row r="412">
          <cell r="E412"/>
          <cell r="G412"/>
        </row>
        <row r="413">
          <cell r="E413"/>
          <cell r="G413"/>
        </row>
        <row r="414">
          <cell r="E414"/>
          <cell r="G414"/>
        </row>
        <row r="415">
          <cell r="E415"/>
          <cell r="G415"/>
        </row>
        <row r="416">
          <cell r="E416"/>
          <cell r="G416"/>
        </row>
        <row r="417">
          <cell r="E417"/>
          <cell r="G417"/>
        </row>
        <row r="418">
          <cell r="E418"/>
          <cell r="G418"/>
        </row>
        <row r="419">
          <cell r="E419"/>
          <cell r="G419"/>
        </row>
        <row r="420">
          <cell r="E420"/>
          <cell r="G420"/>
        </row>
        <row r="421">
          <cell r="E421"/>
          <cell r="G421"/>
        </row>
        <row r="422">
          <cell r="E422"/>
          <cell r="G422"/>
        </row>
        <row r="423">
          <cell r="E423"/>
          <cell r="G423"/>
        </row>
        <row r="424">
          <cell r="E424"/>
          <cell r="G424"/>
        </row>
        <row r="425">
          <cell r="E425"/>
          <cell r="G425"/>
        </row>
        <row r="426">
          <cell r="E426"/>
          <cell r="G426"/>
        </row>
        <row r="427">
          <cell r="E427"/>
          <cell r="G427"/>
        </row>
        <row r="428">
          <cell r="E428"/>
          <cell r="G428"/>
        </row>
        <row r="429">
          <cell r="E429"/>
          <cell r="G429"/>
        </row>
        <row r="430">
          <cell r="E430"/>
          <cell r="G430"/>
        </row>
        <row r="431">
          <cell r="E431"/>
          <cell r="G431"/>
        </row>
        <row r="432">
          <cell r="E432"/>
          <cell r="G432"/>
        </row>
        <row r="433">
          <cell r="E433"/>
          <cell r="G433"/>
        </row>
        <row r="434">
          <cell r="E434"/>
          <cell r="G434"/>
        </row>
        <row r="435">
          <cell r="E435"/>
          <cell r="G435"/>
        </row>
        <row r="436">
          <cell r="E436"/>
          <cell r="G436"/>
        </row>
        <row r="437">
          <cell r="E437"/>
          <cell r="G437"/>
        </row>
        <row r="438">
          <cell r="E438"/>
          <cell r="G438"/>
        </row>
        <row r="439">
          <cell r="E439"/>
          <cell r="G439"/>
        </row>
        <row r="440">
          <cell r="E440"/>
          <cell r="G440"/>
        </row>
        <row r="441">
          <cell r="E441"/>
          <cell r="G441"/>
        </row>
        <row r="442">
          <cell r="E442"/>
          <cell r="G442"/>
        </row>
        <row r="443">
          <cell r="E443"/>
          <cell r="G443"/>
        </row>
        <row r="444">
          <cell r="E444"/>
          <cell r="G444"/>
        </row>
        <row r="445">
          <cell r="E445"/>
          <cell r="G445"/>
        </row>
        <row r="446">
          <cell r="E446"/>
          <cell r="G446"/>
        </row>
        <row r="447">
          <cell r="E447"/>
          <cell r="G447"/>
        </row>
        <row r="448">
          <cell r="E448"/>
          <cell r="G448"/>
        </row>
        <row r="449">
          <cell r="E449"/>
          <cell r="G449"/>
        </row>
        <row r="450">
          <cell r="E450"/>
          <cell r="G450"/>
        </row>
        <row r="451">
          <cell r="E451"/>
          <cell r="G451"/>
        </row>
        <row r="452">
          <cell r="E452"/>
          <cell r="G452"/>
        </row>
        <row r="453">
          <cell r="E453"/>
          <cell r="G453"/>
        </row>
        <row r="454">
          <cell r="E454"/>
          <cell r="G454"/>
        </row>
        <row r="455">
          <cell r="E455"/>
          <cell r="G455"/>
        </row>
        <row r="456">
          <cell r="E456"/>
          <cell r="G456"/>
        </row>
        <row r="457">
          <cell r="E457"/>
          <cell r="G457"/>
        </row>
        <row r="458">
          <cell r="E458"/>
          <cell r="G458"/>
        </row>
        <row r="459">
          <cell r="E459"/>
          <cell r="G459"/>
        </row>
        <row r="460">
          <cell r="E460"/>
          <cell r="G460"/>
        </row>
        <row r="461">
          <cell r="E461"/>
          <cell r="G461"/>
        </row>
        <row r="462">
          <cell r="E462"/>
          <cell r="G462"/>
        </row>
        <row r="463">
          <cell r="E463"/>
          <cell r="G463"/>
        </row>
        <row r="464">
          <cell r="E464"/>
          <cell r="G464"/>
        </row>
        <row r="465">
          <cell r="E465"/>
          <cell r="G465"/>
        </row>
        <row r="466">
          <cell r="E466"/>
          <cell r="G466"/>
        </row>
        <row r="467">
          <cell r="E467"/>
          <cell r="G467"/>
        </row>
        <row r="468">
          <cell r="E468"/>
          <cell r="G468"/>
        </row>
        <row r="469">
          <cell r="E469"/>
          <cell r="G469"/>
        </row>
        <row r="470">
          <cell r="E470"/>
          <cell r="G470"/>
        </row>
        <row r="471">
          <cell r="E471"/>
          <cell r="G471"/>
        </row>
        <row r="472">
          <cell r="E472"/>
          <cell r="G472"/>
        </row>
        <row r="473">
          <cell r="E473"/>
          <cell r="G473"/>
        </row>
        <row r="474">
          <cell r="E474"/>
          <cell r="G474"/>
        </row>
        <row r="475">
          <cell r="E475"/>
          <cell r="G475"/>
        </row>
        <row r="476">
          <cell r="E476"/>
          <cell r="G476"/>
        </row>
        <row r="477">
          <cell r="E477"/>
          <cell r="G477"/>
        </row>
        <row r="478">
          <cell r="E478"/>
          <cell r="G478"/>
        </row>
        <row r="479">
          <cell r="E479"/>
          <cell r="G479"/>
        </row>
        <row r="480">
          <cell r="E480"/>
          <cell r="G480"/>
        </row>
        <row r="481">
          <cell r="E481"/>
          <cell r="G481"/>
        </row>
        <row r="482">
          <cell r="E482"/>
          <cell r="G482"/>
        </row>
        <row r="483">
          <cell r="E483"/>
          <cell r="G483"/>
        </row>
        <row r="484">
          <cell r="E484"/>
          <cell r="G484"/>
        </row>
        <row r="485">
          <cell r="E485"/>
          <cell r="G485"/>
        </row>
        <row r="486">
          <cell r="E486"/>
          <cell r="G486"/>
        </row>
        <row r="487">
          <cell r="E487"/>
          <cell r="G487"/>
        </row>
        <row r="488">
          <cell r="E488"/>
          <cell r="G488"/>
        </row>
        <row r="489">
          <cell r="E489"/>
          <cell r="G489"/>
        </row>
        <row r="490">
          <cell r="E490"/>
          <cell r="G490"/>
        </row>
        <row r="491">
          <cell r="E491"/>
          <cell r="G491"/>
        </row>
        <row r="492">
          <cell r="E492"/>
          <cell r="G492"/>
        </row>
        <row r="493">
          <cell r="E493"/>
          <cell r="G493"/>
        </row>
        <row r="494">
          <cell r="E494"/>
          <cell r="G494"/>
        </row>
        <row r="495">
          <cell r="E495"/>
          <cell r="G495"/>
        </row>
        <row r="496">
          <cell r="E496"/>
          <cell r="G496"/>
        </row>
        <row r="497">
          <cell r="E497"/>
          <cell r="G497"/>
        </row>
        <row r="498">
          <cell r="E498"/>
          <cell r="G498"/>
        </row>
        <row r="499">
          <cell r="E499"/>
          <cell r="G499"/>
        </row>
        <row r="500">
          <cell r="E500"/>
          <cell r="G500"/>
        </row>
        <row r="501">
          <cell r="E501"/>
          <cell r="G501"/>
        </row>
        <row r="502">
          <cell r="E502"/>
          <cell r="G502"/>
        </row>
        <row r="503">
          <cell r="E503"/>
          <cell r="G503"/>
        </row>
        <row r="504">
          <cell r="E504"/>
          <cell r="G504"/>
        </row>
        <row r="505">
          <cell r="E505"/>
          <cell r="G505"/>
        </row>
        <row r="506">
          <cell r="E506"/>
          <cell r="G506"/>
        </row>
        <row r="507">
          <cell r="E507"/>
          <cell r="G507"/>
        </row>
        <row r="508">
          <cell r="E508"/>
          <cell r="G508"/>
        </row>
        <row r="509">
          <cell r="E509"/>
          <cell r="G509"/>
        </row>
        <row r="510">
          <cell r="E510"/>
          <cell r="G510"/>
        </row>
        <row r="511">
          <cell r="E511"/>
          <cell r="G511"/>
        </row>
        <row r="512">
          <cell r="E512"/>
          <cell r="G512"/>
        </row>
        <row r="513">
          <cell r="E513"/>
          <cell r="G513"/>
        </row>
        <row r="514">
          <cell r="E514"/>
          <cell r="G514"/>
        </row>
        <row r="515">
          <cell r="E515"/>
          <cell r="G515"/>
        </row>
        <row r="516">
          <cell r="E516"/>
          <cell r="G516"/>
        </row>
        <row r="517">
          <cell r="E517"/>
          <cell r="G517"/>
        </row>
        <row r="518">
          <cell r="E518"/>
          <cell r="G518"/>
        </row>
        <row r="519">
          <cell r="E519"/>
          <cell r="G519"/>
        </row>
        <row r="520">
          <cell r="E520"/>
          <cell r="G520"/>
        </row>
        <row r="521">
          <cell r="E521"/>
          <cell r="G521"/>
        </row>
        <row r="522">
          <cell r="E522"/>
          <cell r="G522"/>
        </row>
        <row r="523">
          <cell r="E523"/>
          <cell r="G523"/>
        </row>
        <row r="524">
          <cell r="E524"/>
          <cell r="G524"/>
        </row>
        <row r="525">
          <cell r="E525"/>
          <cell r="G525"/>
        </row>
        <row r="526">
          <cell r="E526"/>
          <cell r="G526"/>
        </row>
        <row r="527">
          <cell r="E527"/>
          <cell r="G527"/>
        </row>
        <row r="528">
          <cell r="E528"/>
          <cell r="G528"/>
        </row>
        <row r="529">
          <cell r="E529"/>
          <cell r="G529"/>
        </row>
        <row r="530">
          <cell r="E530"/>
          <cell r="G530"/>
        </row>
        <row r="531">
          <cell r="E531"/>
          <cell r="G531"/>
        </row>
        <row r="532">
          <cell r="E532"/>
          <cell r="G532"/>
        </row>
        <row r="533">
          <cell r="E533"/>
          <cell r="G533"/>
        </row>
        <row r="534">
          <cell r="E534"/>
          <cell r="G534"/>
        </row>
        <row r="535">
          <cell r="E535"/>
          <cell r="G535"/>
        </row>
        <row r="536">
          <cell r="E536"/>
          <cell r="G536"/>
        </row>
        <row r="537">
          <cell r="E537"/>
          <cell r="G537"/>
        </row>
        <row r="538">
          <cell r="E538"/>
          <cell r="G538"/>
        </row>
        <row r="539">
          <cell r="E539"/>
          <cell r="G539"/>
        </row>
        <row r="540">
          <cell r="E540"/>
          <cell r="G540"/>
        </row>
        <row r="541">
          <cell r="E541"/>
          <cell r="G541"/>
        </row>
        <row r="542">
          <cell r="E542"/>
          <cell r="G542"/>
        </row>
        <row r="543">
          <cell r="E543"/>
          <cell r="G543"/>
        </row>
        <row r="544">
          <cell r="E544"/>
          <cell r="G544"/>
        </row>
        <row r="545">
          <cell r="E545"/>
          <cell r="G545"/>
        </row>
        <row r="546">
          <cell r="E546"/>
          <cell r="G546"/>
        </row>
        <row r="547">
          <cell r="E547"/>
          <cell r="G547"/>
        </row>
        <row r="548">
          <cell r="E548"/>
          <cell r="G548"/>
        </row>
        <row r="549">
          <cell r="E549"/>
          <cell r="G549"/>
        </row>
        <row r="550">
          <cell r="E550"/>
          <cell r="G550"/>
        </row>
        <row r="551">
          <cell r="E551"/>
          <cell r="G551"/>
        </row>
        <row r="552">
          <cell r="E552"/>
          <cell r="G552"/>
        </row>
        <row r="553">
          <cell r="E553"/>
          <cell r="G553"/>
        </row>
        <row r="554">
          <cell r="E554"/>
          <cell r="G554"/>
        </row>
        <row r="555">
          <cell r="E555"/>
          <cell r="G555"/>
        </row>
        <row r="556">
          <cell r="E556"/>
          <cell r="G556"/>
        </row>
        <row r="557">
          <cell r="E557"/>
          <cell r="G557"/>
        </row>
        <row r="558">
          <cell r="E558"/>
          <cell r="G558"/>
        </row>
        <row r="559">
          <cell r="E559"/>
          <cell r="G559"/>
        </row>
        <row r="560">
          <cell r="E560"/>
          <cell r="G560"/>
        </row>
        <row r="561">
          <cell r="E561"/>
          <cell r="G561"/>
        </row>
        <row r="562">
          <cell r="E562"/>
          <cell r="G562"/>
        </row>
        <row r="563">
          <cell r="E563"/>
          <cell r="G563"/>
        </row>
        <row r="564">
          <cell r="E564"/>
          <cell r="G564"/>
        </row>
        <row r="565">
          <cell r="E565"/>
          <cell r="G565"/>
        </row>
        <row r="566">
          <cell r="E566"/>
          <cell r="G566"/>
        </row>
        <row r="567">
          <cell r="E567"/>
          <cell r="G567"/>
        </row>
        <row r="568">
          <cell r="E568"/>
          <cell r="G568"/>
        </row>
        <row r="569">
          <cell r="E569"/>
          <cell r="G569"/>
        </row>
        <row r="570">
          <cell r="E570"/>
          <cell r="G570"/>
        </row>
        <row r="571">
          <cell r="E571"/>
          <cell r="G571"/>
        </row>
        <row r="572">
          <cell r="E572"/>
          <cell r="G572"/>
        </row>
        <row r="573">
          <cell r="E573"/>
          <cell r="G573"/>
        </row>
        <row r="574">
          <cell r="E574"/>
          <cell r="G574"/>
        </row>
        <row r="575">
          <cell r="E575"/>
          <cell r="G575"/>
        </row>
        <row r="576">
          <cell r="E576"/>
          <cell r="G576"/>
        </row>
        <row r="577">
          <cell r="E577"/>
          <cell r="G577"/>
        </row>
        <row r="578">
          <cell r="E578"/>
          <cell r="G578"/>
        </row>
        <row r="579">
          <cell r="E579"/>
          <cell r="G579"/>
        </row>
        <row r="580">
          <cell r="E580"/>
          <cell r="G580"/>
        </row>
        <row r="581">
          <cell r="E581"/>
          <cell r="G581"/>
        </row>
        <row r="582">
          <cell r="E582"/>
          <cell r="G582"/>
        </row>
        <row r="583">
          <cell r="E583"/>
          <cell r="G583"/>
        </row>
        <row r="584">
          <cell r="E584"/>
          <cell r="G584"/>
        </row>
        <row r="585">
          <cell r="E585"/>
          <cell r="G585"/>
        </row>
        <row r="586">
          <cell r="E586"/>
          <cell r="G586"/>
        </row>
        <row r="587">
          <cell r="E587"/>
          <cell r="G587"/>
        </row>
        <row r="588">
          <cell r="E588"/>
          <cell r="G588"/>
        </row>
        <row r="589">
          <cell r="E589"/>
          <cell r="G589"/>
        </row>
        <row r="590">
          <cell r="E590"/>
          <cell r="G590"/>
        </row>
        <row r="591">
          <cell r="E591"/>
          <cell r="G591"/>
        </row>
        <row r="592">
          <cell r="E592"/>
          <cell r="G592"/>
        </row>
        <row r="593">
          <cell r="E593"/>
          <cell r="G593"/>
        </row>
        <row r="594">
          <cell r="E594"/>
          <cell r="G594"/>
        </row>
        <row r="595">
          <cell r="E595"/>
          <cell r="G595"/>
        </row>
        <row r="596">
          <cell r="E596"/>
          <cell r="G596"/>
        </row>
        <row r="597">
          <cell r="E597"/>
          <cell r="G597"/>
        </row>
        <row r="598">
          <cell r="E598"/>
          <cell r="G598"/>
        </row>
        <row r="599">
          <cell r="E599"/>
          <cell r="G599"/>
        </row>
        <row r="600">
          <cell r="E600"/>
          <cell r="G600"/>
        </row>
        <row r="601">
          <cell r="E601"/>
          <cell r="G601"/>
        </row>
        <row r="602">
          <cell r="E602"/>
          <cell r="G602"/>
        </row>
        <row r="603">
          <cell r="E603"/>
          <cell r="G603"/>
        </row>
        <row r="604">
          <cell r="E604"/>
          <cell r="G604"/>
        </row>
        <row r="605">
          <cell r="E605"/>
          <cell r="G605"/>
        </row>
        <row r="606">
          <cell r="E606"/>
          <cell r="G606"/>
        </row>
        <row r="607">
          <cell r="E607"/>
          <cell r="G607"/>
        </row>
        <row r="608">
          <cell r="E608"/>
          <cell r="G608"/>
        </row>
        <row r="609">
          <cell r="E609"/>
          <cell r="G609"/>
        </row>
        <row r="610">
          <cell r="E610"/>
          <cell r="G610"/>
        </row>
        <row r="611">
          <cell r="E611"/>
          <cell r="G611"/>
        </row>
        <row r="612">
          <cell r="E612"/>
          <cell r="G612"/>
        </row>
        <row r="613">
          <cell r="E613"/>
          <cell r="G613"/>
        </row>
        <row r="614">
          <cell r="E614"/>
          <cell r="G614"/>
        </row>
        <row r="615">
          <cell r="E615"/>
          <cell r="G615"/>
        </row>
        <row r="616">
          <cell r="E616"/>
          <cell r="G616"/>
        </row>
        <row r="617">
          <cell r="E617"/>
          <cell r="G617"/>
        </row>
        <row r="618">
          <cell r="E618"/>
          <cell r="G618"/>
        </row>
        <row r="619">
          <cell r="E619"/>
          <cell r="G619"/>
        </row>
        <row r="620">
          <cell r="E620"/>
          <cell r="G620"/>
        </row>
        <row r="621">
          <cell r="E621"/>
          <cell r="G621"/>
        </row>
        <row r="622">
          <cell r="E622"/>
          <cell r="G622"/>
        </row>
        <row r="623">
          <cell r="E623"/>
          <cell r="G623"/>
        </row>
        <row r="624">
          <cell r="E624"/>
          <cell r="G624"/>
        </row>
        <row r="625">
          <cell r="E625"/>
          <cell r="G625"/>
        </row>
        <row r="626">
          <cell r="E626"/>
          <cell r="G626"/>
        </row>
        <row r="627">
          <cell r="E627"/>
          <cell r="G627"/>
        </row>
        <row r="628">
          <cell r="E628"/>
          <cell r="G628"/>
        </row>
        <row r="629">
          <cell r="E629"/>
          <cell r="G629"/>
        </row>
        <row r="630">
          <cell r="E630"/>
          <cell r="G630"/>
        </row>
        <row r="631">
          <cell r="E631"/>
          <cell r="G631"/>
        </row>
        <row r="632">
          <cell r="E632"/>
          <cell r="G632"/>
        </row>
        <row r="633">
          <cell r="E633"/>
          <cell r="G633"/>
        </row>
        <row r="634">
          <cell r="E634"/>
          <cell r="G634"/>
        </row>
        <row r="635">
          <cell r="E635"/>
          <cell r="G635"/>
        </row>
        <row r="636">
          <cell r="E636"/>
          <cell r="G636"/>
        </row>
        <row r="637">
          <cell r="E637"/>
          <cell r="G637"/>
        </row>
        <row r="638">
          <cell r="E638"/>
          <cell r="G638"/>
        </row>
        <row r="639">
          <cell r="E639"/>
          <cell r="G639"/>
        </row>
        <row r="640">
          <cell r="E640"/>
          <cell r="G640"/>
        </row>
        <row r="641">
          <cell r="E641"/>
          <cell r="G641"/>
        </row>
        <row r="642">
          <cell r="E642"/>
          <cell r="G642"/>
        </row>
        <row r="643">
          <cell r="E643"/>
          <cell r="G643"/>
        </row>
        <row r="644">
          <cell r="E644"/>
          <cell r="G644"/>
        </row>
        <row r="645">
          <cell r="E645"/>
          <cell r="G645"/>
        </row>
        <row r="646">
          <cell r="E646"/>
          <cell r="G646"/>
        </row>
        <row r="647">
          <cell r="E647"/>
          <cell r="G647"/>
        </row>
        <row r="648">
          <cell r="E648"/>
          <cell r="G648"/>
        </row>
        <row r="649">
          <cell r="E649"/>
          <cell r="G649"/>
        </row>
        <row r="650">
          <cell r="E650"/>
          <cell r="G650"/>
        </row>
        <row r="651">
          <cell r="E651"/>
          <cell r="G651"/>
        </row>
        <row r="652">
          <cell r="E652"/>
          <cell r="G652"/>
        </row>
        <row r="653">
          <cell r="E653"/>
          <cell r="G653"/>
        </row>
        <row r="654">
          <cell r="E654"/>
          <cell r="G654"/>
        </row>
        <row r="655">
          <cell r="E655"/>
          <cell r="G655"/>
        </row>
        <row r="656">
          <cell r="E656"/>
          <cell r="G656"/>
        </row>
        <row r="657">
          <cell r="E657"/>
          <cell r="G657"/>
        </row>
        <row r="658">
          <cell r="E658"/>
          <cell r="G658"/>
        </row>
        <row r="659">
          <cell r="E659"/>
          <cell r="G659"/>
        </row>
        <row r="660">
          <cell r="E660"/>
          <cell r="G660"/>
        </row>
        <row r="661">
          <cell r="E661"/>
          <cell r="G661"/>
        </row>
        <row r="662">
          <cell r="E662"/>
          <cell r="G662"/>
        </row>
        <row r="663">
          <cell r="E663"/>
          <cell r="G663"/>
        </row>
        <row r="664">
          <cell r="E664"/>
          <cell r="G664"/>
        </row>
        <row r="665">
          <cell r="E665"/>
          <cell r="G665"/>
        </row>
        <row r="666">
          <cell r="E666"/>
          <cell r="G666"/>
        </row>
        <row r="667">
          <cell r="E667"/>
          <cell r="G667"/>
        </row>
        <row r="668">
          <cell r="E668"/>
          <cell r="G668"/>
        </row>
        <row r="669">
          <cell r="E669"/>
          <cell r="G669"/>
        </row>
        <row r="670">
          <cell r="E670"/>
          <cell r="G670"/>
        </row>
        <row r="671">
          <cell r="E671"/>
          <cell r="G671"/>
        </row>
        <row r="672">
          <cell r="E672"/>
          <cell r="G672"/>
        </row>
        <row r="673">
          <cell r="E673"/>
          <cell r="G673"/>
        </row>
        <row r="674">
          <cell r="E674"/>
          <cell r="G674"/>
        </row>
        <row r="675">
          <cell r="E675"/>
          <cell r="G675"/>
        </row>
        <row r="676">
          <cell r="E676"/>
          <cell r="G676"/>
        </row>
        <row r="677">
          <cell r="E677"/>
          <cell r="G677"/>
        </row>
        <row r="678">
          <cell r="E678"/>
          <cell r="G678"/>
        </row>
        <row r="679">
          <cell r="E679"/>
          <cell r="G679"/>
        </row>
        <row r="680">
          <cell r="E680"/>
          <cell r="G680"/>
        </row>
        <row r="681">
          <cell r="E681"/>
          <cell r="G681"/>
        </row>
        <row r="682">
          <cell r="E682"/>
          <cell r="G682"/>
        </row>
        <row r="683">
          <cell r="E683"/>
          <cell r="G683"/>
        </row>
        <row r="684">
          <cell r="E684"/>
          <cell r="G684"/>
        </row>
        <row r="685">
          <cell r="E685"/>
          <cell r="G685"/>
        </row>
        <row r="686">
          <cell r="E686"/>
          <cell r="G686"/>
        </row>
        <row r="687">
          <cell r="E687"/>
          <cell r="G687"/>
        </row>
        <row r="688">
          <cell r="E688"/>
          <cell r="G688"/>
        </row>
        <row r="689">
          <cell r="E689"/>
          <cell r="G689"/>
        </row>
        <row r="690">
          <cell r="E690"/>
          <cell r="G690"/>
        </row>
        <row r="691">
          <cell r="E691"/>
          <cell r="G691"/>
        </row>
        <row r="692">
          <cell r="E692"/>
          <cell r="G692"/>
        </row>
        <row r="693">
          <cell r="E693"/>
          <cell r="G693"/>
        </row>
        <row r="694">
          <cell r="E694"/>
          <cell r="G694"/>
        </row>
        <row r="695">
          <cell r="E695"/>
          <cell r="G695"/>
        </row>
        <row r="696">
          <cell r="E696"/>
          <cell r="G696"/>
        </row>
        <row r="697">
          <cell r="E697"/>
          <cell r="G697"/>
        </row>
        <row r="698">
          <cell r="E698"/>
          <cell r="G698"/>
        </row>
        <row r="699">
          <cell r="E699"/>
          <cell r="G699"/>
        </row>
        <row r="700">
          <cell r="E700"/>
          <cell r="G700"/>
        </row>
        <row r="701">
          <cell r="E701"/>
          <cell r="G701"/>
        </row>
        <row r="702">
          <cell r="E702"/>
          <cell r="G702"/>
        </row>
        <row r="703">
          <cell r="E703"/>
          <cell r="G703"/>
        </row>
        <row r="704">
          <cell r="E704"/>
          <cell r="G704"/>
        </row>
        <row r="705">
          <cell r="E705"/>
          <cell r="G705"/>
        </row>
        <row r="706">
          <cell r="E706"/>
          <cell r="G706"/>
        </row>
        <row r="707">
          <cell r="E707"/>
          <cell r="G707"/>
        </row>
        <row r="708">
          <cell r="E708"/>
          <cell r="G708"/>
        </row>
        <row r="709">
          <cell r="E709"/>
          <cell r="G709"/>
        </row>
        <row r="710">
          <cell r="E710"/>
          <cell r="G710"/>
        </row>
        <row r="711">
          <cell r="E711"/>
          <cell r="G711"/>
        </row>
        <row r="712">
          <cell r="E712"/>
          <cell r="G712"/>
        </row>
        <row r="713">
          <cell r="E713"/>
          <cell r="G713"/>
        </row>
        <row r="714">
          <cell r="E714"/>
          <cell r="G714"/>
        </row>
        <row r="715">
          <cell r="E715"/>
          <cell r="G715"/>
        </row>
        <row r="716">
          <cell r="E716"/>
          <cell r="G716"/>
        </row>
        <row r="717">
          <cell r="E717"/>
          <cell r="G717"/>
        </row>
        <row r="718">
          <cell r="E718"/>
          <cell r="G718"/>
        </row>
        <row r="719">
          <cell r="E719"/>
          <cell r="G719"/>
        </row>
        <row r="720">
          <cell r="E720"/>
          <cell r="G720"/>
        </row>
        <row r="721">
          <cell r="E721"/>
          <cell r="G721"/>
        </row>
        <row r="722">
          <cell r="E722"/>
          <cell r="G722"/>
        </row>
        <row r="723">
          <cell r="E723"/>
          <cell r="G723"/>
        </row>
        <row r="724">
          <cell r="E724"/>
          <cell r="G724"/>
        </row>
        <row r="725">
          <cell r="E725"/>
          <cell r="G725"/>
        </row>
        <row r="726">
          <cell r="E726"/>
          <cell r="G726"/>
        </row>
        <row r="727">
          <cell r="E727"/>
          <cell r="G727"/>
        </row>
        <row r="728">
          <cell r="E728"/>
          <cell r="G728"/>
        </row>
        <row r="729">
          <cell r="E729"/>
          <cell r="G729"/>
        </row>
        <row r="730">
          <cell r="E730"/>
          <cell r="G730"/>
        </row>
        <row r="731">
          <cell r="E731"/>
          <cell r="G731"/>
        </row>
        <row r="732">
          <cell r="E732"/>
          <cell r="G732"/>
        </row>
        <row r="733">
          <cell r="E733"/>
          <cell r="G733"/>
        </row>
        <row r="734">
          <cell r="E734"/>
          <cell r="G734"/>
        </row>
        <row r="735">
          <cell r="E735"/>
          <cell r="G735"/>
        </row>
        <row r="736">
          <cell r="E736"/>
          <cell r="G736"/>
        </row>
        <row r="737">
          <cell r="E737"/>
          <cell r="G737"/>
        </row>
        <row r="738">
          <cell r="E738"/>
          <cell r="G738"/>
        </row>
        <row r="739">
          <cell r="E739"/>
          <cell r="G739"/>
        </row>
        <row r="740">
          <cell r="E740"/>
          <cell r="G740"/>
        </row>
        <row r="741">
          <cell r="E741"/>
          <cell r="G741"/>
        </row>
        <row r="742">
          <cell r="E742"/>
          <cell r="G742"/>
        </row>
        <row r="743">
          <cell r="E743"/>
          <cell r="G743"/>
        </row>
        <row r="744">
          <cell r="E744"/>
          <cell r="G744"/>
        </row>
        <row r="745">
          <cell r="E745"/>
          <cell r="G745"/>
        </row>
        <row r="746">
          <cell r="E746"/>
          <cell r="G746"/>
        </row>
        <row r="747">
          <cell r="E747"/>
          <cell r="G747"/>
        </row>
        <row r="748">
          <cell r="E748"/>
          <cell r="G748"/>
        </row>
        <row r="749">
          <cell r="E749"/>
          <cell r="G749"/>
        </row>
        <row r="750">
          <cell r="E750"/>
          <cell r="G750"/>
        </row>
        <row r="751">
          <cell r="E751"/>
          <cell r="G751"/>
        </row>
        <row r="752">
          <cell r="E752"/>
          <cell r="G752"/>
        </row>
        <row r="753">
          <cell r="E753"/>
          <cell r="G753"/>
        </row>
        <row r="754">
          <cell r="E754"/>
          <cell r="G754"/>
        </row>
        <row r="755">
          <cell r="E755"/>
          <cell r="G755"/>
        </row>
        <row r="756">
          <cell r="E756"/>
          <cell r="G756"/>
        </row>
        <row r="757">
          <cell r="E757"/>
          <cell r="G757"/>
        </row>
        <row r="758">
          <cell r="E758"/>
          <cell r="G758"/>
        </row>
        <row r="759">
          <cell r="E759"/>
          <cell r="G759"/>
        </row>
        <row r="760">
          <cell r="E760"/>
          <cell r="G760"/>
        </row>
        <row r="761">
          <cell r="E761"/>
          <cell r="G761"/>
        </row>
        <row r="762">
          <cell r="E762"/>
          <cell r="G762"/>
        </row>
        <row r="763">
          <cell r="E763"/>
          <cell r="G763"/>
        </row>
        <row r="764">
          <cell r="E764"/>
          <cell r="G764"/>
        </row>
        <row r="765">
          <cell r="E765"/>
          <cell r="G765"/>
        </row>
        <row r="766">
          <cell r="E766"/>
          <cell r="G766"/>
        </row>
        <row r="767">
          <cell r="E767"/>
          <cell r="G767"/>
        </row>
        <row r="768">
          <cell r="E768"/>
          <cell r="G768"/>
        </row>
        <row r="769">
          <cell r="E769"/>
          <cell r="G769"/>
        </row>
        <row r="770">
          <cell r="E770"/>
          <cell r="G770"/>
        </row>
        <row r="771">
          <cell r="E771"/>
          <cell r="G771"/>
        </row>
        <row r="772">
          <cell r="E772"/>
          <cell r="G772"/>
        </row>
        <row r="773">
          <cell r="E773"/>
          <cell r="G773"/>
        </row>
        <row r="774">
          <cell r="E774"/>
          <cell r="G774"/>
        </row>
        <row r="775">
          <cell r="E775"/>
          <cell r="G775"/>
        </row>
        <row r="776">
          <cell r="E776"/>
          <cell r="G776"/>
        </row>
        <row r="777">
          <cell r="E777"/>
          <cell r="G777"/>
        </row>
        <row r="778">
          <cell r="E778"/>
          <cell r="G778"/>
        </row>
        <row r="779">
          <cell r="E779"/>
          <cell r="G779"/>
        </row>
        <row r="780">
          <cell r="E780"/>
          <cell r="G780"/>
        </row>
        <row r="781">
          <cell r="E781"/>
          <cell r="G781"/>
        </row>
        <row r="782">
          <cell r="E782"/>
          <cell r="G782"/>
        </row>
        <row r="783">
          <cell r="E783"/>
          <cell r="G783"/>
        </row>
        <row r="784">
          <cell r="E784"/>
          <cell r="G784"/>
        </row>
        <row r="785">
          <cell r="E785"/>
          <cell r="G785"/>
        </row>
        <row r="786">
          <cell r="E786"/>
          <cell r="G786"/>
        </row>
        <row r="787">
          <cell r="E787"/>
          <cell r="G787"/>
        </row>
        <row r="788">
          <cell r="E788"/>
          <cell r="G788"/>
        </row>
        <row r="789">
          <cell r="E789"/>
          <cell r="G789"/>
        </row>
        <row r="790">
          <cell r="E790"/>
          <cell r="G790"/>
        </row>
        <row r="791">
          <cell r="E791"/>
          <cell r="G791"/>
        </row>
        <row r="792">
          <cell r="E792"/>
          <cell r="G792"/>
        </row>
        <row r="793">
          <cell r="E793"/>
          <cell r="G793"/>
        </row>
        <row r="794">
          <cell r="E794"/>
          <cell r="G794"/>
        </row>
        <row r="795">
          <cell r="E795"/>
          <cell r="G795"/>
        </row>
        <row r="796">
          <cell r="E796"/>
          <cell r="G796"/>
        </row>
        <row r="797">
          <cell r="E797"/>
          <cell r="G797"/>
        </row>
        <row r="798">
          <cell r="E798"/>
          <cell r="G798"/>
        </row>
        <row r="799">
          <cell r="E799"/>
          <cell r="G799"/>
        </row>
        <row r="800">
          <cell r="E800"/>
          <cell r="G800"/>
        </row>
        <row r="801">
          <cell r="E801"/>
          <cell r="G801"/>
        </row>
        <row r="802">
          <cell r="E802"/>
          <cell r="G802"/>
        </row>
        <row r="803">
          <cell r="E803"/>
          <cell r="G803"/>
        </row>
        <row r="804">
          <cell r="E804"/>
          <cell r="G804"/>
        </row>
        <row r="805">
          <cell r="E805"/>
          <cell r="G805"/>
        </row>
        <row r="806">
          <cell r="E806"/>
          <cell r="G806"/>
        </row>
        <row r="807">
          <cell r="E807"/>
          <cell r="G807"/>
        </row>
        <row r="808">
          <cell r="E808"/>
          <cell r="G808"/>
        </row>
        <row r="809">
          <cell r="E809"/>
          <cell r="G809"/>
        </row>
        <row r="810">
          <cell r="E810"/>
          <cell r="G810"/>
        </row>
        <row r="811">
          <cell r="E811"/>
          <cell r="G811"/>
        </row>
        <row r="812">
          <cell r="E812"/>
          <cell r="G812"/>
        </row>
        <row r="813">
          <cell r="E813"/>
          <cell r="G813"/>
        </row>
        <row r="814">
          <cell r="E814"/>
          <cell r="G814"/>
        </row>
        <row r="815">
          <cell r="E815"/>
          <cell r="G815"/>
        </row>
        <row r="816">
          <cell r="E816"/>
          <cell r="G816"/>
        </row>
        <row r="817">
          <cell r="E817"/>
          <cell r="G817"/>
        </row>
        <row r="818">
          <cell r="E818"/>
          <cell r="G818"/>
        </row>
        <row r="819">
          <cell r="E819"/>
          <cell r="G819"/>
        </row>
        <row r="820">
          <cell r="E820"/>
          <cell r="G820"/>
        </row>
        <row r="821">
          <cell r="E821"/>
          <cell r="G821"/>
        </row>
        <row r="822">
          <cell r="E822"/>
          <cell r="G822"/>
        </row>
        <row r="823">
          <cell r="E823"/>
          <cell r="G823"/>
        </row>
        <row r="824">
          <cell r="E824"/>
          <cell r="G824"/>
        </row>
        <row r="825">
          <cell r="E825"/>
          <cell r="G825"/>
        </row>
        <row r="826">
          <cell r="E826"/>
          <cell r="G826"/>
        </row>
        <row r="827">
          <cell r="E827"/>
          <cell r="G827"/>
        </row>
        <row r="828">
          <cell r="E828"/>
          <cell r="G828"/>
        </row>
        <row r="829">
          <cell r="E829"/>
          <cell r="G829"/>
        </row>
        <row r="830">
          <cell r="E830"/>
          <cell r="G830"/>
        </row>
        <row r="831">
          <cell r="E831"/>
          <cell r="G831"/>
        </row>
        <row r="832">
          <cell r="E832"/>
          <cell r="G832"/>
        </row>
        <row r="833">
          <cell r="E833"/>
          <cell r="G833"/>
        </row>
        <row r="834">
          <cell r="E834"/>
          <cell r="G834"/>
        </row>
        <row r="835">
          <cell r="E835"/>
          <cell r="G835"/>
        </row>
        <row r="836">
          <cell r="E836"/>
          <cell r="G836"/>
        </row>
        <row r="837">
          <cell r="E837"/>
          <cell r="G837"/>
        </row>
        <row r="838">
          <cell r="E838"/>
          <cell r="G838"/>
        </row>
        <row r="839">
          <cell r="E839"/>
          <cell r="G839"/>
        </row>
        <row r="840">
          <cell r="E840"/>
          <cell r="G840"/>
        </row>
        <row r="841">
          <cell r="E841"/>
          <cell r="G841"/>
        </row>
        <row r="842">
          <cell r="E842"/>
          <cell r="G842"/>
        </row>
        <row r="843">
          <cell r="E843"/>
          <cell r="G843"/>
        </row>
        <row r="844">
          <cell r="E844"/>
          <cell r="G844"/>
        </row>
        <row r="845">
          <cell r="E845"/>
          <cell r="G845"/>
        </row>
        <row r="846">
          <cell r="E846"/>
          <cell r="G846"/>
        </row>
        <row r="847">
          <cell r="E847"/>
          <cell r="G847"/>
        </row>
        <row r="848">
          <cell r="E848"/>
          <cell r="G848"/>
        </row>
        <row r="849">
          <cell r="E849"/>
          <cell r="G849"/>
        </row>
        <row r="850">
          <cell r="E850"/>
          <cell r="G850"/>
        </row>
        <row r="851">
          <cell r="E851"/>
          <cell r="G851"/>
        </row>
        <row r="852">
          <cell r="E852"/>
          <cell r="G852"/>
        </row>
        <row r="853">
          <cell r="E853"/>
          <cell r="G853"/>
        </row>
        <row r="854">
          <cell r="E854"/>
          <cell r="G854"/>
        </row>
        <row r="855">
          <cell r="E855"/>
          <cell r="G855"/>
        </row>
        <row r="856">
          <cell r="E856"/>
          <cell r="G856"/>
        </row>
        <row r="857">
          <cell r="E857"/>
          <cell r="G857"/>
        </row>
        <row r="858">
          <cell r="E858"/>
          <cell r="G858"/>
        </row>
        <row r="859">
          <cell r="E859"/>
          <cell r="G859"/>
        </row>
        <row r="860">
          <cell r="E860"/>
          <cell r="G860"/>
        </row>
        <row r="861">
          <cell r="E861"/>
          <cell r="G861"/>
        </row>
        <row r="862">
          <cell r="E862"/>
          <cell r="G862"/>
        </row>
        <row r="863">
          <cell r="E863"/>
          <cell r="G863"/>
        </row>
        <row r="864">
          <cell r="E864"/>
          <cell r="G864"/>
        </row>
        <row r="865">
          <cell r="E865"/>
          <cell r="G865"/>
        </row>
        <row r="866">
          <cell r="E866"/>
          <cell r="G866"/>
        </row>
        <row r="867">
          <cell r="E867"/>
          <cell r="G867"/>
        </row>
        <row r="868">
          <cell r="E868"/>
          <cell r="G868"/>
        </row>
        <row r="869">
          <cell r="E869"/>
          <cell r="G869"/>
        </row>
        <row r="870">
          <cell r="E870"/>
          <cell r="G870"/>
        </row>
        <row r="871">
          <cell r="E871"/>
          <cell r="G871"/>
        </row>
        <row r="872">
          <cell r="E872"/>
          <cell r="G872"/>
        </row>
        <row r="873">
          <cell r="E873"/>
          <cell r="G873"/>
        </row>
        <row r="874">
          <cell r="E874"/>
          <cell r="G874"/>
        </row>
        <row r="875">
          <cell r="E875"/>
          <cell r="G875"/>
        </row>
        <row r="876">
          <cell r="E876"/>
          <cell r="G876"/>
        </row>
        <row r="877">
          <cell r="E877"/>
          <cell r="G877"/>
        </row>
        <row r="878">
          <cell r="E878"/>
          <cell r="G878"/>
        </row>
        <row r="879">
          <cell r="E879"/>
          <cell r="G879"/>
        </row>
        <row r="880">
          <cell r="E880"/>
          <cell r="G880"/>
        </row>
        <row r="881">
          <cell r="E881"/>
          <cell r="G881"/>
        </row>
        <row r="882">
          <cell r="E882"/>
          <cell r="G882"/>
        </row>
        <row r="883">
          <cell r="E883"/>
          <cell r="G883"/>
        </row>
        <row r="884">
          <cell r="E884"/>
          <cell r="G884"/>
        </row>
        <row r="885">
          <cell r="E885"/>
          <cell r="G885"/>
        </row>
        <row r="886">
          <cell r="E886"/>
          <cell r="G886"/>
        </row>
        <row r="887">
          <cell r="E887"/>
          <cell r="G887"/>
        </row>
        <row r="888">
          <cell r="E888"/>
          <cell r="G888"/>
        </row>
        <row r="889">
          <cell r="E889"/>
          <cell r="G889"/>
        </row>
        <row r="890">
          <cell r="E890"/>
          <cell r="G890"/>
        </row>
        <row r="891">
          <cell r="E891"/>
          <cell r="G891"/>
        </row>
        <row r="892">
          <cell r="E892"/>
          <cell r="G892"/>
        </row>
        <row r="893">
          <cell r="E893"/>
          <cell r="G893"/>
        </row>
        <row r="894">
          <cell r="E894"/>
          <cell r="G894"/>
        </row>
        <row r="895">
          <cell r="E895"/>
          <cell r="G895"/>
        </row>
        <row r="896">
          <cell r="E896"/>
          <cell r="G896"/>
        </row>
        <row r="897">
          <cell r="E897"/>
          <cell r="G897"/>
        </row>
        <row r="898">
          <cell r="E898"/>
          <cell r="G898"/>
        </row>
        <row r="899">
          <cell r="E899"/>
          <cell r="G899"/>
        </row>
        <row r="900">
          <cell r="E900"/>
          <cell r="G900"/>
        </row>
        <row r="901">
          <cell r="E901"/>
          <cell r="G901"/>
        </row>
        <row r="902">
          <cell r="E902"/>
          <cell r="G902"/>
        </row>
        <row r="903">
          <cell r="E903"/>
          <cell r="G903"/>
        </row>
        <row r="904">
          <cell r="E904"/>
          <cell r="G904"/>
        </row>
        <row r="905">
          <cell r="E905"/>
          <cell r="G905"/>
        </row>
        <row r="906">
          <cell r="E906"/>
          <cell r="G906"/>
        </row>
        <row r="907">
          <cell r="E907"/>
          <cell r="G907"/>
        </row>
        <row r="908">
          <cell r="E908"/>
          <cell r="G908"/>
        </row>
        <row r="909">
          <cell r="E909"/>
          <cell r="G909"/>
        </row>
        <row r="910">
          <cell r="E910"/>
          <cell r="G910"/>
        </row>
        <row r="911">
          <cell r="E911"/>
          <cell r="G911"/>
        </row>
        <row r="912">
          <cell r="E912"/>
          <cell r="G912"/>
        </row>
        <row r="913">
          <cell r="E913"/>
          <cell r="G913"/>
        </row>
        <row r="914">
          <cell r="E914"/>
          <cell r="G914"/>
        </row>
        <row r="915">
          <cell r="E915"/>
          <cell r="G915"/>
        </row>
        <row r="916">
          <cell r="E916"/>
          <cell r="G916"/>
        </row>
        <row r="917">
          <cell r="E917"/>
          <cell r="G917"/>
        </row>
        <row r="918">
          <cell r="E918"/>
          <cell r="G918"/>
        </row>
        <row r="919">
          <cell r="E919"/>
          <cell r="G919"/>
        </row>
        <row r="920">
          <cell r="E920"/>
          <cell r="G920"/>
        </row>
        <row r="921">
          <cell r="E921"/>
          <cell r="G921"/>
        </row>
        <row r="922">
          <cell r="E922"/>
          <cell r="G922"/>
        </row>
        <row r="923">
          <cell r="E923"/>
          <cell r="G923"/>
        </row>
        <row r="924">
          <cell r="E924"/>
          <cell r="G924"/>
        </row>
        <row r="925">
          <cell r="E925"/>
          <cell r="G925"/>
        </row>
        <row r="926">
          <cell r="E926"/>
          <cell r="G926"/>
        </row>
        <row r="927">
          <cell r="E927"/>
          <cell r="G927"/>
        </row>
        <row r="928">
          <cell r="E928"/>
          <cell r="G928"/>
        </row>
        <row r="929">
          <cell r="E929"/>
          <cell r="G929"/>
        </row>
        <row r="930">
          <cell r="E930"/>
          <cell r="G930"/>
        </row>
        <row r="931">
          <cell r="E931"/>
          <cell r="G931"/>
        </row>
        <row r="932">
          <cell r="E932"/>
          <cell r="G932"/>
        </row>
        <row r="933">
          <cell r="E933"/>
          <cell r="G933"/>
        </row>
        <row r="934">
          <cell r="E934"/>
          <cell r="G934"/>
        </row>
        <row r="935">
          <cell r="E935"/>
          <cell r="G935"/>
        </row>
        <row r="936">
          <cell r="E936"/>
          <cell r="G936"/>
        </row>
        <row r="937">
          <cell r="E937"/>
          <cell r="G937"/>
        </row>
        <row r="938">
          <cell r="E938"/>
          <cell r="G938"/>
        </row>
        <row r="939">
          <cell r="E939"/>
          <cell r="G939"/>
        </row>
        <row r="940">
          <cell r="E940"/>
          <cell r="G940"/>
        </row>
        <row r="941">
          <cell r="E941"/>
          <cell r="G941"/>
        </row>
        <row r="942">
          <cell r="E942"/>
          <cell r="G942"/>
        </row>
        <row r="943">
          <cell r="E943"/>
          <cell r="G943"/>
        </row>
        <row r="944">
          <cell r="E944"/>
          <cell r="G944"/>
        </row>
        <row r="945">
          <cell r="E945"/>
          <cell r="G945"/>
        </row>
        <row r="946">
          <cell r="E946"/>
          <cell r="G946"/>
        </row>
        <row r="947">
          <cell r="E947"/>
          <cell r="G947"/>
        </row>
        <row r="948">
          <cell r="E948"/>
          <cell r="G948"/>
        </row>
        <row r="949">
          <cell r="E949"/>
          <cell r="G949"/>
        </row>
        <row r="950">
          <cell r="E950"/>
          <cell r="G950"/>
        </row>
        <row r="951">
          <cell r="E951"/>
          <cell r="G951"/>
        </row>
        <row r="952">
          <cell r="E952"/>
          <cell r="G952"/>
        </row>
        <row r="953">
          <cell r="E953"/>
          <cell r="G953"/>
        </row>
        <row r="954">
          <cell r="E954"/>
          <cell r="G954"/>
        </row>
        <row r="955">
          <cell r="E955"/>
          <cell r="G955"/>
        </row>
        <row r="956">
          <cell r="E956"/>
          <cell r="G956"/>
        </row>
        <row r="957">
          <cell r="E957"/>
          <cell r="G957"/>
        </row>
        <row r="958">
          <cell r="E958"/>
          <cell r="G958"/>
        </row>
        <row r="959">
          <cell r="E959"/>
          <cell r="G959"/>
        </row>
        <row r="960">
          <cell r="E960"/>
          <cell r="G960"/>
        </row>
        <row r="961">
          <cell r="E961"/>
          <cell r="G961"/>
        </row>
        <row r="962">
          <cell r="E962"/>
          <cell r="G962"/>
        </row>
        <row r="963">
          <cell r="E963"/>
          <cell r="G963"/>
        </row>
        <row r="964">
          <cell r="E964"/>
          <cell r="G964"/>
        </row>
        <row r="965">
          <cell r="E965"/>
          <cell r="G965"/>
        </row>
        <row r="966">
          <cell r="E966"/>
          <cell r="G966"/>
        </row>
        <row r="967">
          <cell r="E967"/>
          <cell r="G967"/>
        </row>
        <row r="968">
          <cell r="E968"/>
          <cell r="G968"/>
        </row>
        <row r="969">
          <cell r="E969"/>
          <cell r="G969"/>
        </row>
        <row r="970">
          <cell r="E970"/>
          <cell r="G970"/>
        </row>
        <row r="971">
          <cell r="E971"/>
          <cell r="G971"/>
        </row>
        <row r="972">
          <cell r="E972"/>
          <cell r="G972"/>
        </row>
        <row r="973">
          <cell r="E973"/>
          <cell r="G973"/>
        </row>
        <row r="974">
          <cell r="E974"/>
          <cell r="G974"/>
        </row>
        <row r="975">
          <cell r="E975"/>
          <cell r="G975"/>
        </row>
        <row r="976">
          <cell r="E976"/>
          <cell r="G976"/>
        </row>
        <row r="977">
          <cell r="E977"/>
          <cell r="G977"/>
        </row>
        <row r="978">
          <cell r="E978"/>
          <cell r="G978"/>
        </row>
        <row r="979">
          <cell r="E979"/>
          <cell r="G979"/>
        </row>
        <row r="980">
          <cell r="E980"/>
          <cell r="G980"/>
        </row>
        <row r="981">
          <cell r="E981"/>
          <cell r="G981"/>
        </row>
        <row r="982">
          <cell r="E982"/>
          <cell r="G982"/>
        </row>
        <row r="983">
          <cell r="E983"/>
          <cell r="G983"/>
        </row>
        <row r="984">
          <cell r="E984"/>
          <cell r="G984"/>
        </row>
        <row r="985">
          <cell r="E985"/>
          <cell r="G985"/>
        </row>
        <row r="986">
          <cell r="E986"/>
          <cell r="G986"/>
        </row>
        <row r="987">
          <cell r="E987"/>
          <cell r="G987"/>
        </row>
        <row r="988">
          <cell r="E988"/>
          <cell r="G988"/>
        </row>
        <row r="989">
          <cell r="E989"/>
          <cell r="G989"/>
        </row>
        <row r="990">
          <cell r="E990"/>
          <cell r="G990"/>
        </row>
        <row r="991">
          <cell r="E991"/>
          <cell r="G991"/>
        </row>
        <row r="992">
          <cell r="E992"/>
          <cell r="G992"/>
        </row>
        <row r="993">
          <cell r="E993"/>
          <cell r="G993"/>
        </row>
        <row r="994">
          <cell r="E994"/>
          <cell r="G994"/>
        </row>
        <row r="995">
          <cell r="E995"/>
          <cell r="G995"/>
        </row>
        <row r="996">
          <cell r="E996"/>
          <cell r="G996"/>
        </row>
        <row r="997">
          <cell r="E997"/>
          <cell r="G997"/>
        </row>
        <row r="998">
          <cell r="E998"/>
          <cell r="G998"/>
        </row>
        <row r="999">
          <cell r="E999"/>
          <cell r="G999"/>
        </row>
        <row r="1000">
          <cell r="E1000"/>
          <cell r="G1000"/>
        </row>
        <row r="1001">
          <cell r="E1001"/>
          <cell r="F1001"/>
          <cell r="G1001"/>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E07CA-54F0-4253-B04C-F20CBF804187}">
  <sheetPr>
    <pageSetUpPr fitToPage="1"/>
  </sheetPr>
  <dimension ref="A1:CL864"/>
  <sheetViews>
    <sheetView tabSelected="1" workbookViewId="0">
      <pane xSplit="3" ySplit="3" topLeftCell="D4" activePane="bottomRight" state="frozen"/>
      <selection pane="topRight" activeCell="D1" sqref="D1"/>
      <selection pane="bottomLeft" activeCell="A3" sqref="A3"/>
      <selection pane="bottomRight" activeCell="B12" sqref="B12"/>
    </sheetView>
  </sheetViews>
  <sheetFormatPr defaultColWidth="12.54296875" defaultRowHeight="15" customHeight="1" x14ac:dyDescent="0.35"/>
  <cols>
    <col min="1" max="1" width="9.1796875" style="3" customWidth="1"/>
    <col min="2" max="2" width="58.453125" style="3" customWidth="1"/>
    <col min="3" max="3" width="14.7265625" style="3" bestFit="1" customWidth="1"/>
    <col min="4" max="4" width="19.81640625" style="3" customWidth="1"/>
    <col min="5" max="5" width="40.453125" style="3" bestFit="1" customWidth="1"/>
    <col min="6" max="8" width="9.1796875" style="3" hidden="1" customWidth="1"/>
    <col min="9" max="10" width="11.81640625" style="3" hidden="1" customWidth="1"/>
    <col min="11" max="11" width="11.81640625" style="3" customWidth="1"/>
    <col min="12" max="12" width="21.7265625" style="3" customWidth="1"/>
    <col min="13" max="18" width="11.81640625" style="3" hidden="1" customWidth="1"/>
    <col min="19" max="21" width="13.453125" style="3" hidden="1" customWidth="1"/>
    <col min="22" max="22" width="17.26953125" style="3" hidden="1" customWidth="1"/>
    <col min="23" max="23" width="8.54296875" style="3" hidden="1" customWidth="1"/>
    <col min="24" max="24" width="7.54296875" style="3" hidden="1" customWidth="1"/>
    <col min="25" max="25" width="8.54296875" style="3" hidden="1" customWidth="1"/>
    <col min="26" max="26" width="6.54296875" style="3" hidden="1" customWidth="1"/>
    <col min="27" max="27" width="8.81640625" style="3" hidden="1" customWidth="1"/>
    <col min="28" max="28" width="7.54296875" style="3" hidden="1" customWidth="1"/>
    <col min="29" max="29" width="7.7265625" style="3" hidden="1" customWidth="1"/>
    <col min="30" max="30" width="8" style="3" hidden="1" customWidth="1"/>
    <col min="31" max="31" width="8.453125" style="3" hidden="1" customWidth="1"/>
    <col min="32" max="32" width="8.54296875" style="3" hidden="1" customWidth="1"/>
    <col min="33" max="33" width="8.81640625" style="3" hidden="1" customWidth="1"/>
    <col min="34" max="34" width="7.7265625" style="3" hidden="1" customWidth="1"/>
    <col min="35" max="42" width="11.81640625" style="3" hidden="1" customWidth="1"/>
    <col min="43" max="43" width="13.54296875" style="3" hidden="1" customWidth="1"/>
    <col min="44" max="45" width="9.1796875" style="3" hidden="1" customWidth="1"/>
    <col min="46" max="46" width="11.81640625" style="3" hidden="1" customWidth="1"/>
    <col min="47" max="47" width="7.1796875" style="3" hidden="1" customWidth="1"/>
    <col min="48" max="49" width="9.1796875" style="3" hidden="1" customWidth="1"/>
    <col min="50" max="54" width="12.54296875" style="3" hidden="1" customWidth="1"/>
    <col min="55" max="55" width="5.7265625" style="3" hidden="1" customWidth="1"/>
    <col min="56" max="56" width="16" style="3" bestFit="1" customWidth="1"/>
    <col min="57" max="57" width="12.54296875" style="3"/>
    <col min="58" max="58" width="0" style="3" hidden="1" customWidth="1"/>
    <col min="59" max="59" width="2.453125" style="3" customWidth="1"/>
    <col min="60" max="67" width="0" style="3" hidden="1" customWidth="1"/>
    <col min="68" max="68" width="14.54296875" style="3" bestFit="1" customWidth="1"/>
    <col min="69" max="69" width="16.81640625" style="3" bestFit="1" customWidth="1"/>
    <col min="70" max="70" width="17.54296875" style="3" bestFit="1" customWidth="1"/>
    <col min="71" max="71" width="16.81640625" style="3" bestFit="1" customWidth="1"/>
    <col min="72" max="72" width="16.54296875" style="3" customWidth="1"/>
    <col min="73" max="73" width="17.26953125" style="3" customWidth="1"/>
    <col min="74" max="74" width="66.453125" style="2" customWidth="1"/>
    <col min="75" max="79" width="15.7265625" style="3" bestFit="1" customWidth="1"/>
    <col min="80" max="80" width="12.7265625" style="3" bestFit="1" customWidth="1"/>
    <col min="81" max="81" width="18" style="3" customWidth="1"/>
    <col min="82" max="82" width="15.7265625" style="3" bestFit="1" customWidth="1"/>
    <col min="83" max="83" width="15.7265625" style="3" hidden="1" customWidth="1"/>
    <col min="84" max="84" width="11.7265625" style="3" hidden="1" customWidth="1"/>
    <col min="85" max="85" width="13.81640625" style="3" hidden="1" customWidth="1"/>
    <col min="86" max="86" width="14.81640625" style="3" hidden="1" customWidth="1"/>
    <col min="87" max="87" width="19.1796875" style="3" bestFit="1" customWidth="1"/>
    <col min="88" max="88" width="15.7265625" style="3" bestFit="1" customWidth="1"/>
    <col min="89" max="89" width="21" style="3" customWidth="1"/>
    <col min="90" max="90" width="14.81640625" style="3" customWidth="1"/>
    <col min="91" max="16384" width="12.54296875" style="3"/>
  </cols>
  <sheetData>
    <row r="1" spans="1:90" ht="31" x14ac:dyDescent="0.7">
      <c r="A1" s="95" t="s">
        <v>813</v>
      </c>
    </row>
    <row r="2" spans="1:90" ht="14.5" x14ac:dyDescent="0.35">
      <c r="A2" s="1" t="s">
        <v>812</v>
      </c>
      <c r="B2" s="2"/>
      <c r="C2" s="2"/>
      <c r="D2" s="2"/>
      <c r="E2" s="2"/>
      <c r="F2" s="2"/>
      <c r="I2" s="4"/>
      <c r="J2" s="4"/>
      <c r="K2" s="5"/>
      <c r="L2" s="4"/>
      <c r="M2" s="6"/>
      <c r="N2" s="4"/>
      <c r="O2" s="4"/>
      <c r="P2" s="6"/>
      <c r="Q2" s="7"/>
      <c r="R2" s="7"/>
      <c r="S2" s="6"/>
      <c r="T2" s="6"/>
      <c r="U2" s="8"/>
      <c r="V2" s="8"/>
      <c r="W2" s="6"/>
      <c r="X2" s="6"/>
      <c r="Y2" s="6"/>
      <c r="Z2" s="6"/>
      <c r="AA2" s="6"/>
      <c r="AB2" s="6"/>
      <c r="AC2" s="6"/>
      <c r="AD2" s="6"/>
      <c r="AE2" s="6"/>
      <c r="AF2" s="6"/>
      <c r="AG2" s="6"/>
      <c r="AH2" s="6"/>
      <c r="AI2" s="6"/>
      <c r="AJ2" s="6"/>
      <c r="AK2" s="6"/>
      <c r="AL2" s="6"/>
      <c r="AM2" s="6"/>
      <c r="AN2" s="6"/>
      <c r="AO2" s="6"/>
      <c r="AP2" s="6"/>
      <c r="AQ2" s="9"/>
      <c r="AR2" s="10"/>
      <c r="AS2" s="10"/>
      <c r="AT2" s="10"/>
      <c r="AU2" s="10"/>
      <c r="AV2" s="10"/>
      <c r="AW2" s="10"/>
      <c r="AX2" s="4"/>
      <c r="AY2" s="4"/>
      <c r="AZ2" s="4"/>
      <c r="BA2" s="4"/>
      <c r="BB2" s="4"/>
      <c r="BC2" s="4"/>
      <c r="BD2" s="11"/>
      <c r="BE2" s="12"/>
      <c r="BF2" s="4"/>
      <c r="BG2" s="11"/>
      <c r="BH2" s="11"/>
      <c r="BI2" s="11"/>
      <c r="BJ2" s="11"/>
      <c r="BK2" s="11"/>
      <c r="BL2" s="11"/>
      <c r="BM2" s="11"/>
      <c r="BN2" s="11"/>
      <c r="BO2" s="11"/>
      <c r="BP2" s="13"/>
      <c r="BQ2" s="14"/>
      <c r="BR2" s="8"/>
      <c r="BS2" s="8"/>
      <c r="BT2" s="8"/>
      <c r="BU2" s="8"/>
      <c r="BV2" s="8"/>
      <c r="BW2" s="15"/>
      <c r="BX2" s="15"/>
      <c r="BY2" s="15"/>
      <c r="BZ2" s="15"/>
      <c r="CA2" s="15"/>
      <c r="CB2" s="15"/>
      <c r="CC2" s="15"/>
      <c r="CD2" s="15"/>
      <c r="CE2" s="16"/>
      <c r="CF2" s="15"/>
      <c r="CG2" s="8"/>
      <c r="CH2" s="8"/>
      <c r="CI2" s="8"/>
      <c r="CJ2" s="8"/>
      <c r="CK2" s="8"/>
      <c r="CL2" s="8"/>
    </row>
    <row r="3" spans="1:90" ht="58" x14ac:dyDescent="0.35">
      <c r="A3" s="17" t="s">
        <v>0</v>
      </c>
      <c r="B3" s="17" t="s">
        <v>1</v>
      </c>
      <c r="C3" s="17" t="s">
        <v>2</v>
      </c>
      <c r="D3" s="17" t="s">
        <v>3</v>
      </c>
      <c r="E3" s="17" t="s">
        <v>4</v>
      </c>
      <c r="F3" s="17" t="s">
        <v>5</v>
      </c>
      <c r="G3" s="18" t="s">
        <v>6</v>
      </c>
      <c r="H3" s="18" t="s">
        <v>7</v>
      </c>
      <c r="I3" s="19" t="s">
        <v>8</v>
      </c>
      <c r="J3" s="19" t="s">
        <v>9</v>
      </c>
      <c r="K3" s="20" t="s">
        <v>10</v>
      </c>
      <c r="L3" s="21" t="s">
        <v>11</v>
      </c>
      <c r="M3" s="22" t="s">
        <v>12</v>
      </c>
      <c r="N3" s="21" t="s">
        <v>13</v>
      </c>
      <c r="O3" s="23" t="s">
        <v>14</v>
      </c>
      <c r="P3" s="24" t="s">
        <v>15</v>
      </c>
      <c r="Q3" s="25" t="s">
        <v>16</v>
      </c>
      <c r="R3" s="25" t="s">
        <v>17</v>
      </c>
      <c r="S3" s="24" t="s">
        <v>18</v>
      </c>
      <c r="T3" s="24" t="s">
        <v>19</v>
      </c>
      <c r="U3" s="26" t="s">
        <v>20</v>
      </c>
      <c r="V3" s="26" t="s">
        <v>21</v>
      </c>
      <c r="W3" s="27" t="s">
        <v>22</v>
      </c>
      <c r="X3" s="27" t="s">
        <v>23</v>
      </c>
      <c r="Y3" s="27" t="s">
        <v>24</v>
      </c>
      <c r="Z3" s="27" t="s">
        <v>25</v>
      </c>
      <c r="AA3" s="27" t="s">
        <v>26</v>
      </c>
      <c r="AB3" s="27" t="s">
        <v>27</v>
      </c>
      <c r="AC3" s="27" t="s">
        <v>28</v>
      </c>
      <c r="AD3" s="27" t="s">
        <v>29</v>
      </c>
      <c r="AE3" s="27" t="s">
        <v>30</v>
      </c>
      <c r="AF3" s="27" t="s">
        <v>31</v>
      </c>
      <c r="AG3" s="27" t="s">
        <v>32</v>
      </c>
      <c r="AH3" s="27" t="s">
        <v>33</v>
      </c>
      <c r="AI3" s="22" t="s">
        <v>34</v>
      </c>
      <c r="AJ3" s="22" t="s">
        <v>35</v>
      </c>
      <c r="AK3" s="22" t="s">
        <v>36</v>
      </c>
      <c r="AL3" s="22" t="s">
        <v>37</v>
      </c>
      <c r="AM3" s="22" t="s">
        <v>38</v>
      </c>
      <c r="AN3" s="22" t="s">
        <v>39</v>
      </c>
      <c r="AO3" s="22" t="s">
        <v>40</v>
      </c>
      <c r="AP3" s="22" t="s">
        <v>41</v>
      </c>
      <c r="AQ3" s="28" t="s">
        <v>42</v>
      </c>
      <c r="AR3" s="29" t="s">
        <v>43</v>
      </c>
      <c r="AS3" s="29" t="s">
        <v>44</v>
      </c>
      <c r="AT3" s="29" t="s">
        <v>45</v>
      </c>
      <c r="AU3" s="29" t="s">
        <v>46</v>
      </c>
      <c r="AV3" s="29" t="s">
        <v>47</v>
      </c>
      <c r="AW3" s="29" t="s">
        <v>48</v>
      </c>
      <c r="AX3" s="30" t="s">
        <v>49</v>
      </c>
      <c r="AY3" s="30" t="s">
        <v>50</v>
      </c>
      <c r="AZ3" s="30" t="s">
        <v>51</v>
      </c>
      <c r="BA3" s="30" t="s">
        <v>52</v>
      </c>
      <c r="BB3" s="30" t="s">
        <v>53</v>
      </c>
      <c r="BC3" s="30" t="s">
        <v>54</v>
      </c>
      <c r="BD3" s="31" t="s">
        <v>55</v>
      </c>
      <c r="BE3" s="32" t="s">
        <v>56</v>
      </c>
      <c r="BF3" s="33" t="s">
        <v>57</v>
      </c>
      <c r="BG3" s="34"/>
      <c r="BH3" s="35" t="s">
        <v>58</v>
      </c>
      <c r="BI3" s="35" t="s">
        <v>59</v>
      </c>
      <c r="BJ3" s="35" t="s">
        <v>60</v>
      </c>
      <c r="BK3" s="35" t="s">
        <v>61</v>
      </c>
      <c r="BL3" s="35" t="s">
        <v>62</v>
      </c>
      <c r="BM3" s="35" t="s">
        <v>63</v>
      </c>
      <c r="BN3" s="35" t="s">
        <v>64</v>
      </c>
      <c r="BO3" s="35" t="s">
        <v>65</v>
      </c>
      <c r="BP3" s="36" t="s">
        <v>66</v>
      </c>
      <c r="BQ3" s="37" t="s">
        <v>67</v>
      </c>
      <c r="BR3" s="38" t="s">
        <v>68</v>
      </c>
      <c r="BS3" s="39" t="s">
        <v>69</v>
      </c>
      <c r="BT3" s="40" t="s">
        <v>70</v>
      </c>
      <c r="BU3" s="40" t="s">
        <v>71</v>
      </c>
      <c r="BV3" s="41" t="s">
        <v>72</v>
      </c>
      <c r="BW3" s="42" t="s">
        <v>73</v>
      </c>
      <c r="BX3" s="42" t="s">
        <v>74</v>
      </c>
      <c r="BY3" s="42" t="s">
        <v>22</v>
      </c>
      <c r="BZ3" s="42" t="s">
        <v>31</v>
      </c>
      <c r="CA3" s="42" t="s">
        <v>75</v>
      </c>
      <c r="CB3" s="42" t="s">
        <v>32</v>
      </c>
      <c r="CC3" s="42" t="s">
        <v>76</v>
      </c>
      <c r="CD3" s="42" t="s">
        <v>77</v>
      </c>
      <c r="CE3" s="43" t="s">
        <v>78</v>
      </c>
      <c r="CF3" s="43" t="s">
        <v>79</v>
      </c>
      <c r="CG3" s="44" t="s">
        <v>80</v>
      </c>
      <c r="CH3" s="44" t="s">
        <v>81</v>
      </c>
      <c r="CI3" s="45" t="s">
        <v>82</v>
      </c>
      <c r="CJ3" s="45" t="s">
        <v>83</v>
      </c>
      <c r="CK3" s="46" t="s">
        <v>84</v>
      </c>
      <c r="CL3" s="8"/>
    </row>
    <row r="4" spans="1:90" ht="14.5" x14ac:dyDescent="0.35">
      <c r="A4" s="47">
        <v>7401</v>
      </c>
      <c r="B4" s="18" t="s">
        <v>85</v>
      </c>
      <c r="C4" s="18" t="s">
        <v>86</v>
      </c>
      <c r="D4" s="18" t="s">
        <v>87</v>
      </c>
      <c r="E4" s="18" t="s">
        <v>88</v>
      </c>
      <c r="F4" s="18">
        <v>2026</v>
      </c>
      <c r="G4" s="18" t="s">
        <v>89</v>
      </c>
      <c r="H4" s="18" t="s">
        <v>90</v>
      </c>
      <c r="I4" s="18" t="s">
        <v>91</v>
      </c>
      <c r="J4" s="18" t="s">
        <v>92</v>
      </c>
      <c r="K4" s="48">
        <f>SUM(W4:AH4)</f>
        <v>2459.86</v>
      </c>
      <c r="L4" s="18" t="s">
        <v>93</v>
      </c>
      <c r="M4" s="18"/>
      <c r="N4" s="18"/>
      <c r="O4" s="18"/>
      <c r="P4" s="18"/>
      <c r="Q4" s="18"/>
      <c r="R4" s="18"/>
      <c r="S4" s="18"/>
      <c r="T4" s="18"/>
      <c r="U4" s="18"/>
      <c r="V4" s="18" t="s">
        <v>94</v>
      </c>
      <c r="W4" s="18"/>
      <c r="X4" s="18"/>
      <c r="Y4" s="18"/>
      <c r="Z4" s="18"/>
      <c r="AA4" s="18">
        <v>294.14999999999998</v>
      </c>
      <c r="AB4" s="18"/>
      <c r="AC4" s="18"/>
      <c r="AD4" s="18"/>
      <c r="AE4" s="18"/>
      <c r="AF4" s="18">
        <v>2165.71</v>
      </c>
      <c r="AG4" s="18"/>
      <c r="AH4" s="18"/>
      <c r="AI4" s="18" t="s">
        <v>95</v>
      </c>
      <c r="AJ4" s="18">
        <v>10</v>
      </c>
      <c r="AK4" s="18">
        <v>8</v>
      </c>
      <c r="AL4" s="18"/>
      <c r="AM4" s="18"/>
      <c r="AN4" s="18">
        <v>3</v>
      </c>
      <c r="AO4" s="18"/>
      <c r="AP4" s="18"/>
      <c r="AQ4" s="18">
        <v>1</v>
      </c>
      <c r="AR4" s="18">
        <f>VLOOKUP($A4,[1]Sheet1!$A:$G,7,FALSE)</f>
        <v>1</v>
      </c>
      <c r="AS4" s="18">
        <f>VLOOKUP($A4,[1]Sheet1!$A:$G,6,FALSE)</f>
        <v>2</v>
      </c>
      <c r="AT4" s="18"/>
      <c r="AU4" s="18"/>
      <c r="AV4" s="18">
        <f>VLOOKUP($A4,[1]Sheet1!$A:$F,4,FALSE)</f>
        <v>4</v>
      </c>
      <c r="AW4" s="18">
        <f>VLOOKUP($A4,[1]Sheet1!$A:$F,5,FALSE)</f>
        <v>3</v>
      </c>
      <c r="AX4" s="18"/>
      <c r="AY4" s="18"/>
      <c r="AZ4" s="18"/>
      <c r="BA4" s="18"/>
      <c r="BB4" s="49">
        <v>1</v>
      </c>
      <c r="BC4" s="18"/>
      <c r="BD4" s="50" t="s">
        <v>96</v>
      </c>
      <c r="BE4" s="48">
        <v>124.08627796788626</v>
      </c>
      <c r="BF4" s="18">
        <v>11</v>
      </c>
      <c r="BG4" s="51"/>
      <c r="BH4" s="50"/>
      <c r="BI4" s="50"/>
      <c r="BJ4" s="50"/>
      <c r="BK4" s="50"/>
      <c r="BL4" s="50"/>
      <c r="BM4" s="50"/>
      <c r="BN4" s="50">
        <f t="shared" ref="BN4:BN43" si="0">SUM(BH4:BM4)</f>
        <v>0</v>
      </c>
      <c r="BO4" s="50">
        <f t="shared" ref="BO4:BO43" si="1">BQ4-BN4</f>
        <v>729779.6</v>
      </c>
      <c r="BP4" s="50"/>
      <c r="BQ4" s="50">
        <f t="shared" ref="BQ4:BQ43" si="2">SUM(BW4:CD4)</f>
        <v>729779.6</v>
      </c>
      <c r="BR4" s="50">
        <v>729779.6</v>
      </c>
      <c r="BS4" s="50">
        <f t="shared" ref="BS4:BS43" si="3">BR4-BQ4-BP4</f>
        <v>0</v>
      </c>
      <c r="BT4" s="50"/>
      <c r="BU4" s="50"/>
      <c r="BV4" s="52"/>
      <c r="BW4" s="50">
        <v>288829.59999999998</v>
      </c>
      <c r="BX4" s="50">
        <v>0</v>
      </c>
      <c r="BY4" s="50">
        <v>0</v>
      </c>
      <c r="BZ4" s="50">
        <v>358450</v>
      </c>
      <c r="CA4" s="50"/>
      <c r="CB4" s="50"/>
      <c r="CC4" s="50">
        <v>82500</v>
      </c>
      <c r="CD4" s="50"/>
      <c r="CE4" s="50"/>
      <c r="CF4" s="50"/>
      <c r="CG4" s="50">
        <v>0</v>
      </c>
      <c r="CH4" s="50">
        <v>0</v>
      </c>
      <c r="CI4" s="50">
        <f>VLOOKUP(A4,[1]Sheet7!E:G,2,FALSE)</f>
        <v>2000</v>
      </c>
      <c r="CJ4" s="50">
        <f>VLOOKUP(A4,[1]Sheet7!E:G,3,FALSE)</f>
        <v>172794.2</v>
      </c>
      <c r="CK4" s="50">
        <f t="shared" ref="CK4:CK43" si="4">CI4+BR4</f>
        <v>731779.6</v>
      </c>
      <c r="CL4" s="53"/>
    </row>
    <row r="5" spans="1:90" ht="14.5" x14ac:dyDescent="0.35">
      <c r="A5" s="47">
        <v>7384</v>
      </c>
      <c r="B5" s="18" t="s">
        <v>97</v>
      </c>
      <c r="C5" s="18" t="s">
        <v>86</v>
      </c>
      <c r="D5" s="18" t="s">
        <v>98</v>
      </c>
      <c r="E5" s="18" t="s">
        <v>99</v>
      </c>
      <c r="F5" s="18">
        <v>2026</v>
      </c>
      <c r="G5" s="18" t="s">
        <v>100</v>
      </c>
      <c r="H5" s="18" t="s">
        <v>101</v>
      </c>
      <c r="I5" s="18"/>
      <c r="J5" s="18"/>
      <c r="K5" s="48">
        <f>SUM(W5:AH5)</f>
        <v>128.41999999999999</v>
      </c>
      <c r="L5" s="18" t="s">
        <v>102</v>
      </c>
      <c r="M5" s="18"/>
      <c r="N5" s="18"/>
      <c r="O5" s="18"/>
      <c r="P5" s="18"/>
      <c r="Q5" s="18"/>
      <c r="R5" s="18"/>
      <c r="S5" s="18">
        <v>7384</v>
      </c>
      <c r="T5" s="18"/>
      <c r="U5" s="18"/>
      <c r="V5" s="18"/>
      <c r="W5" s="18">
        <v>19.72</v>
      </c>
      <c r="X5" s="18"/>
      <c r="Y5" s="18">
        <v>83.3</v>
      </c>
      <c r="Z5" s="18"/>
      <c r="AA5" s="18">
        <v>25.4</v>
      </c>
      <c r="AB5" s="18"/>
      <c r="AC5" s="18"/>
      <c r="AD5" s="18"/>
      <c r="AE5" s="18"/>
      <c r="AF5" s="18"/>
      <c r="AG5" s="18"/>
      <c r="AH5" s="18"/>
      <c r="AI5" s="18"/>
      <c r="AJ5" s="18"/>
      <c r="AK5" s="18"/>
      <c r="AL5" s="18"/>
      <c r="AM5" s="18"/>
      <c r="AN5" s="18"/>
      <c r="AO5" s="18"/>
      <c r="AP5" s="18"/>
      <c r="AQ5" s="18"/>
      <c r="AR5" s="18">
        <f>VLOOKUP($A5,[1]Sheet1!$A:$G,7,FALSE)</f>
        <v>1</v>
      </c>
      <c r="AS5" s="18"/>
      <c r="AT5" s="18"/>
      <c r="AU5" s="18"/>
      <c r="AV5" s="18"/>
      <c r="AW5" s="18"/>
      <c r="AX5" s="18"/>
      <c r="AY5" s="18"/>
      <c r="AZ5" s="18"/>
      <c r="BA5" s="18"/>
      <c r="BB5" s="18"/>
      <c r="BC5" s="18"/>
      <c r="BD5" s="50" t="s">
        <v>96</v>
      </c>
      <c r="BE5" s="48">
        <v>123.72627796788628</v>
      </c>
      <c r="BF5" s="18">
        <v>12</v>
      </c>
      <c r="BG5" s="51"/>
      <c r="BH5" s="50"/>
      <c r="BI5" s="50"/>
      <c r="BJ5" s="50"/>
      <c r="BK5" s="50"/>
      <c r="BL5" s="50"/>
      <c r="BM5" s="50"/>
      <c r="BN5" s="50">
        <f t="shared" si="0"/>
        <v>0</v>
      </c>
      <c r="BO5" s="50">
        <f t="shared" si="1"/>
        <v>237270</v>
      </c>
      <c r="BP5" s="50"/>
      <c r="BQ5" s="50">
        <f t="shared" si="2"/>
        <v>237270</v>
      </c>
      <c r="BR5" s="50">
        <v>237270</v>
      </c>
      <c r="BS5" s="50">
        <f t="shared" si="3"/>
        <v>0</v>
      </c>
      <c r="BT5" s="50"/>
      <c r="BU5" s="50"/>
      <c r="BV5" s="52"/>
      <c r="BW5" s="50">
        <v>237270</v>
      </c>
      <c r="BX5" s="50">
        <v>0</v>
      </c>
      <c r="BY5" s="50">
        <v>0</v>
      </c>
      <c r="BZ5" s="50">
        <v>0</v>
      </c>
      <c r="CA5" s="50"/>
      <c r="CB5" s="50"/>
      <c r="CC5" s="50">
        <v>0</v>
      </c>
      <c r="CD5" s="50"/>
      <c r="CE5" s="50"/>
      <c r="CF5" s="50"/>
      <c r="CG5" s="50">
        <v>0</v>
      </c>
      <c r="CH5" s="50">
        <v>0</v>
      </c>
      <c r="CI5" s="50">
        <f>VLOOKUP(A5,[1]Sheet7!E:G,2,FALSE)</f>
        <v>437597</v>
      </c>
      <c r="CJ5" s="50">
        <f>VLOOKUP(A5,[1]Sheet7!E:G,3,FALSE)</f>
        <v>113000</v>
      </c>
      <c r="CK5" s="50">
        <f t="shared" si="4"/>
        <v>674867</v>
      </c>
      <c r="CL5" s="53"/>
    </row>
    <row r="6" spans="1:90" ht="14.5" x14ac:dyDescent="0.35">
      <c r="A6" s="47">
        <v>7455</v>
      </c>
      <c r="B6" s="18" t="s">
        <v>103</v>
      </c>
      <c r="C6" s="18" t="s">
        <v>86</v>
      </c>
      <c r="D6" s="18" t="s">
        <v>104</v>
      </c>
      <c r="E6" s="18" t="s">
        <v>105</v>
      </c>
      <c r="F6" s="18">
        <v>2026</v>
      </c>
      <c r="G6" s="18" t="s">
        <v>106</v>
      </c>
      <c r="H6" s="18" t="s">
        <v>107</v>
      </c>
      <c r="I6" s="18"/>
      <c r="J6" s="18"/>
      <c r="K6" s="48" t="s">
        <v>108</v>
      </c>
      <c r="L6" s="18" t="s">
        <v>109</v>
      </c>
      <c r="M6" s="18"/>
      <c r="N6" s="18"/>
      <c r="O6" s="18"/>
      <c r="P6" s="18"/>
      <c r="Q6" s="18"/>
      <c r="R6" s="18"/>
      <c r="S6" s="18"/>
      <c r="T6" s="18"/>
      <c r="U6" s="18"/>
      <c r="V6" s="18"/>
      <c r="W6" s="18"/>
      <c r="X6" s="18"/>
      <c r="Y6" s="18"/>
      <c r="Z6" s="18"/>
      <c r="AA6" s="18"/>
      <c r="AB6" s="18"/>
      <c r="AC6" s="18"/>
      <c r="AD6" s="18"/>
      <c r="AE6" s="18"/>
      <c r="AF6" s="18"/>
      <c r="AG6" s="18"/>
      <c r="AH6" s="18"/>
      <c r="AI6" s="18" t="s">
        <v>95</v>
      </c>
      <c r="AJ6" s="18">
        <v>28</v>
      </c>
      <c r="AK6" s="18">
        <v>12</v>
      </c>
      <c r="AL6" s="18"/>
      <c r="AM6" s="18"/>
      <c r="AN6" s="18">
        <v>1</v>
      </c>
      <c r="AO6" s="18"/>
      <c r="AP6" s="18"/>
      <c r="AQ6" s="18"/>
      <c r="AR6" s="18">
        <f>VLOOKUP($A6,[1]Sheet1!$A:$G,7,FALSE)</f>
        <v>1</v>
      </c>
      <c r="AS6" s="18">
        <f>VLOOKUP($A6,[1]Sheet1!$A:$G,6,FALSE)</f>
        <v>2</v>
      </c>
      <c r="AT6" s="18"/>
      <c r="AU6" s="18"/>
      <c r="AV6" s="18">
        <f>VLOOKUP($A6,[1]Sheet1!$A:$F,4,FALSE)</f>
        <v>4</v>
      </c>
      <c r="AW6" s="18">
        <v>3</v>
      </c>
      <c r="AX6" s="18"/>
      <c r="AY6" s="18"/>
      <c r="AZ6" s="18">
        <v>1</v>
      </c>
      <c r="BA6" s="18"/>
      <c r="BB6" s="18"/>
      <c r="BC6" s="18"/>
      <c r="BD6" s="50" t="s">
        <v>110</v>
      </c>
      <c r="BE6" s="48">
        <v>110.17627796788626</v>
      </c>
      <c r="BF6" s="18">
        <v>63</v>
      </c>
      <c r="BG6" s="51"/>
      <c r="BH6" s="50">
        <f>5000+6000+10000</f>
        <v>21000</v>
      </c>
      <c r="BI6" s="50"/>
      <c r="BJ6" s="50"/>
      <c r="BK6" s="50">
        <v>10000</v>
      </c>
      <c r="BL6" s="50"/>
      <c r="BM6" s="50"/>
      <c r="BN6" s="50">
        <f t="shared" si="0"/>
        <v>31000</v>
      </c>
      <c r="BO6" s="50">
        <f t="shared" si="1"/>
        <v>0</v>
      </c>
      <c r="BP6" s="50"/>
      <c r="BQ6" s="50">
        <f t="shared" si="2"/>
        <v>31000</v>
      </c>
      <c r="BR6" s="50">
        <v>31000</v>
      </c>
      <c r="BS6" s="50">
        <f t="shared" si="3"/>
        <v>0</v>
      </c>
      <c r="BT6" s="50"/>
      <c r="BU6" s="50"/>
      <c r="BV6" s="52"/>
      <c r="BW6" s="50"/>
      <c r="BX6" s="50">
        <v>11000</v>
      </c>
      <c r="BY6" s="50">
        <v>0</v>
      </c>
      <c r="BZ6" s="50">
        <v>0</v>
      </c>
      <c r="CA6" s="50"/>
      <c r="CB6" s="50"/>
      <c r="CC6" s="50">
        <v>20000</v>
      </c>
      <c r="CD6" s="50"/>
      <c r="CE6" s="50"/>
      <c r="CF6" s="50"/>
      <c r="CG6" s="50">
        <v>0</v>
      </c>
      <c r="CH6" s="50">
        <v>0</v>
      </c>
      <c r="CI6" s="50">
        <f>VLOOKUP(A6,[1]Sheet7!E:G,2,FALSE)</f>
        <v>0</v>
      </c>
      <c r="CJ6" s="50">
        <f>VLOOKUP(A6,[1]Sheet7!E:G,3,FALSE)</f>
        <v>0</v>
      </c>
      <c r="CK6" s="50">
        <f t="shared" si="4"/>
        <v>31000</v>
      </c>
      <c r="CL6" s="53"/>
    </row>
    <row r="7" spans="1:90" ht="14.5" x14ac:dyDescent="0.35">
      <c r="A7" s="47">
        <v>7464</v>
      </c>
      <c r="B7" s="18" t="s">
        <v>111</v>
      </c>
      <c r="C7" s="18" t="s">
        <v>86</v>
      </c>
      <c r="D7" s="18" t="s">
        <v>112</v>
      </c>
      <c r="E7" s="18" t="s">
        <v>113</v>
      </c>
      <c r="F7" s="18">
        <v>2026</v>
      </c>
      <c r="G7" s="18" t="s">
        <v>114</v>
      </c>
      <c r="H7" s="18" t="s">
        <v>115</v>
      </c>
      <c r="I7" s="18" t="s">
        <v>91</v>
      </c>
      <c r="J7" s="18" t="s">
        <v>116</v>
      </c>
      <c r="K7" s="48">
        <f>SUM(W7:AH7)</f>
        <v>721.79</v>
      </c>
      <c r="L7" s="18" t="s">
        <v>117</v>
      </c>
      <c r="M7" s="18">
        <v>3</v>
      </c>
      <c r="N7" s="18" t="s">
        <v>118</v>
      </c>
      <c r="O7" s="54">
        <v>198.02</v>
      </c>
      <c r="P7" s="18">
        <v>104.8</v>
      </c>
      <c r="Q7" s="18">
        <v>242.17</v>
      </c>
      <c r="R7" s="18" t="s">
        <v>119</v>
      </c>
      <c r="S7" s="18">
        <v>7464</v>
      </c>
      <c r="T7" s="18"/>
      <c r="U7" s="18"/>
      <c r="V7" s="18"/>
      <c r="W7" s="18">
        <v>605.73</v>
      </c>
      <c r="X7" s="18"/>
      <c r="Y7" s="18"/>
      <c r="Z7" s="18"/>
      <c r="AA7" s="18">
        <v>11.26</v>
      </c>
      <c r="AB7" s="18">
        <v>104.8</v>
      </c>
      <c r="AC7" s="18"/>
      <c r="AD7" s="18"/>
      <c r="AE7" s="18"/>
      <c r="AF7" s="18"/>
      <c r="AG7" s="18"/>
      <c r="AH7" s="18"/>
      <c r="AI7" s="18" t="s">
        <v>120</v>
      </c>
      <c r="AJ7" s="18">
        <v>15</v>
      </c>
      <c r="AK7" s="18"/>
      <c r="AL7" s="18"/>
      <c r="AM7" s="18"/>
      <c r="AN7" s="18"/>
      <c r="AO7" s="18"/>
      <c r="AP7" s="18"/>
      <c r="AQ7" s="18"/>
      <c r="AR7" s="18">
        <f>VLOOKUP($A7,[1]Sheet1!$A:$G,7,FALSE)</f>
        <v>1</v>
      </c>
      <c r="AS7" s="18"/>
      <c r="AT7" s="18"/>
      <c r="AU7" s="18"/>
      <c r="AV7" s="18"/>
      <c r="AW7" s="18"/>
      <c r="AX7" s="18"/>
      <c r="AY7" s="18"/>
      <c r="AZ7" s="18"/>
      <c r="BA7" s="18"/>
      <c r="BB7" s="18"/>
      <c r="BC7" s="18"/>
      <c r="BD7" s="50" t="s">
        <v>110</v>
      </c>
      <c r="BE7" s="48">
        <v>109.90627796788627</v>
      </c>
      <c r="BF7" s="18">
        <v>66</v>
      </c>
      <c r="BG7" s="51"/>
      <c r="BH7" s="50"/>
      <c r="BI7" s="50"/>
      <c r="BJ7" s="50"/>
      <c r="BK7" s="50"/>
      <c r="BL7" s="50"/>
      <c r="BM7" s="50"/>
      <c r="BN7" s="50">
        <f t="shared" si="0"/>
        <v>0</v>
      </c>
      <c r="BO7" s="50">
        <f t="shared" si="1"/>
        <v>252000</v>
      </c>
      <c r="BP7" s="50"/>
      <c r="BQ7" s="50">
        <f t="shared" si="2"/>
        <v>252000</v>
      </c>
      <c r="BR7" s="50">
        <v>252000</v>
      </c>
      <c r="BS7" s="50">
        <f t="shared" si="3"/>
        <v>0</v>
      </c>
      <c r="BT7" s="50"/>
      <c r="BU7" s="50"/>
      <c r="BV7" s="52"/>
      <c r="BW7" s="50"/>
      <c r="BX7" s="50">
        <v>0</v>
      </c>
      <c r="BY7" s="50">
        <v>252000</v>
      </c>
      <c r="BZ7" s="50">
        <v>0</v>
      </c>
      <c r="CA7" s="50"/>
      <c r="CB7" s="50"/>
      <c r="CC7" s="50">
        <v>0</v>
      </c>
      <c r="CD7" s="50"/>
      <c r="CE7" s="50"/>
      <c r="CF7" s="50"/>
      <c r="CG7" s="50">
        <v>0</v>
      </c>
      <c r="CH7" s="50">
        <v>0</v>
      </c>
      <c r="CI7" s="50">
        <f>VLOOKUP(A7,[1]Sheet7!E:G,2,FALSE)</f>
        <v>5000</v>
      </c>
      <c r="CJ7" s="50">
        <f>VLOOKUP(A7,[1]Sheet7!E:G,3,FALSE)</f>
        <v>15000</v>
      </c>
      <c r="CK7" s="50">
        <f t="shared" si="4"/>
        <v>257000</v>
      </c>
      <c r="CL7" s="53"/>
    </row>
    <row r="8" spans="1:90" ht="14.5" x14ac:dyDescent="0.35">
      <c r="A8" s="47">
        <v>7537</v>
      </c>
      <c r="B8" s="18" t="s">
        <v>121</v>
      </c>
      <c r="C8" s="18" t="s">
        <v>86</v>
      </c>
      <c r="D8" s="18" t="s">
        <v>104</v>
      </c>
      <c r="E8" s="18" t="s">
        <v>105</v>
      </c>
      <c r="F8" s="18">
        <v>2026</v>
      </c>
      <c r="G8" s="18" t="s">
        <v>122</v>
      </c>
      <c r="H8" s="18" t="s">
        <v>123</v>
      </c>
      <c r="I8" s="18"/>
      <c r="J8" s="18"/>
      <c r="K8" s="48" t="s">
        <v>124</v>
      </c>
      <c r="L8" s="18" t="s">
        <v>102</v>
      </c>
      <c r="M8" s="18"/>
      <c r="N8" s="18"/>
      <c r="O8" s="18"/>
      <c r="P8" s="18"/>
      <c r="Q8" s="18"/>
      <c r="R8" s="18"/>
      <c r="S8" s="18"/>
      <c r="T8" s="18"/>
      <c r="U8" s="18"/>
      <c r="V8" s="18"/>
      <c r="W8" s="18"/>
      <c r="X8" s="18"/>
      <c r="Y8" s="18"/>
      <c r="Z8" s="18"/>
      <c r="AA8" s="18"/>
      <c r="AB8" s="18"/>
      <c r="AC8" s="18"/>
      <c r="AD8" s="18"/>
      <c r="AE8" s="18"/>
      <c r="AF8" s="18"/>
      <c r="AG8" s="18"/>
      <c r="AH8" s="18"/>
      <c r="AI8" s="18" t="s">
        <v>120</v>
      </c>
      <c r="AJ8" s="18">
        <v>17</v>
      </c>
      <c r="AK8" s="18"/>
      <c r="AL8" s="18"/>
      <c r="AM8" s="18"/>
      <c r="AN8" s="18"/>
      <c r="AO8" s="18"/>
      <c r="AP8" s="18"/>
      <c r="AQ8" s="18"/>
      <c r="AR8" s="18">
        <f>VLOOKUP($A8,[1]Sheet1!$A:$G,7,FALSE)</f>
        <v>1</v>
      </c>
      <c r="AS8" s="18">
        <f>VLOOKUP($A8,[1]Sheet1!$A:$G,6,FALSE)</f>
        <v>2</v>
      </c>
      <c r="AT8" s="18"/>
      <c r="AU8" s="18"/>
      <c r="AV8" s="18">
        <f>VLOOKUP($A8,[1]Sheet1!$A:$F,4,FALSE)</f>
        <v>4</v>
      </c>
      <c r="AW8" s="18">
        <f>VLOOKUP($A8,[1]Sheet1!$A:$F,5,FALSE)</f>
        <v>3</v>
      </c>
      <c r="AX8" s="18"/>
      <c r="AY8" s="18"/>
      <c r="AZ8" s="18"/>
      <c r="BA8" s="18"/>
      <c r="BB8" s="18"/>
      <c r="BC8" s="18"/>
      <c r="BD8" s="50" t="s">
        <v>125</v>
      </c>
      <c r="BE8" s="48"/>
      <c r="BF8" s="18"/>
      <c r="BG8" s="51"/>
      <c r="BH8" s="50">
        <v>200000</v>
      </c>
      <c r="BI8" s="50"/>
      <c r="BJ8" s="50"/>
      <c r="BK8" s="50"/>
      <c r="BL8" s="50"/>
      <c r="BM8" s="50"/>
      <c r="BN8" s="50">
        <f t="shared" si="0"/>
        <v>200000</v>
      </c>
      <c r="BO8" s="50">
        <f t="shared" si="1"/>
        <v>0</v>
      </c>
      <c r="BP8" s="50"/>
      <c r="BQ8" s="50">
        <f t="shared" si="2"/>
        <v>200000</v>
      </c>
      <c r="BR8" s="50">
        <v>200000</v>
      </c>
      <c r="BS8" s="50">
        <f t="shared" si="3"/>
        <v>0</v>
      </c>
      <c r="BT8" s="50"/>
      <c r="BU8" s="50"/>
      <c r="BV8" s="52"/>
      <c r="BW8" s="50"/>
      <c r="BX8" s="50">
        <v>0</v>
      </c>
      <c r="BY8" s="50">
        <v>0</v>
      </c>
      <c r="BZ8" s="50">
        <v>0</v>
      </c>
      <c r="CA8" s="50"/>
      <c r="CB8" s="50"/>
      <c r="CC8" s="50">
        <v>100000</v>
      </c>
      <c r="CD8" s="50">
        <v>100000</v>
      </c>
      <c r="CE8" s="50"/>
      <c r="CF8" s="50"/>
      <c r="CG8" s="50">
        <v>0</v>
      </c>
      <c r="CH8" s="50">
        <v>0</v>
      </c>
      <c r="CI8" s="50">
        <f>VLOOKUP(A8,[1]Sheet7!E:G,2,FALSE)</f>
        <v>0</v>
      </c>
      <c r="CJ8" s="50">
        <f>VLOOKUP(A8,[1]Sheet7!E:G,3,FALSE)</f>
        <v>60000</v>
      </c>
      <c r="CK8" s="50">
        <f t="shared" si="4"/>
        <v>200000</v>
      </c>
      <c r="CL8" s="53"/>
    </row>
    <row r="9" spans="1:90" ht="14.5" x14ac:dyDescent="0.35">
      <c r="A9" s="55">
        <v>7594</v>
      </c>
      <c r="B9" s="18" t="s">
        <v>128</v>
      </c>
      <c r="C9" s="18" t="s">
        <v>86</v>
      </c>
      <c r="D9" s="18" t="s">
        <v>129</v>
      </c>
      <c r="E9" s="18" t="s">
        <v>105</v>
      </c>
      <c r="F9" s="18">
        <v>2026</v>
      </c>
      <c r="G9" s="18" t="s">
        <v>130</v>
      </c>
      <c r="H9" s="18" t="s">
        <v>131</v>
      </c>
      <c r="I9" s="18"/>
      <c r="J9" s="18"/>
      <c r="K9" s="48" t="s">
        <v>126</v>
      </c>
      <c r="L9" s="18" t="s">
        <v>102</v>
      </c>
      <c r="M9" s="18"/>
      <c r="N9" s="18"/>
      <c r="O9" s="18"/>
      <c r="P9" s="18"/>
      <c r="Q9" s="18"/>
      <c r="R9" s="18"/>
      <c r="S9" s="18"/>
      <c r="T9" s="18"/>
      <c r="U9" s="18"/>
      <c r="V9" s="18"/>
      <c r="W9" s="18"/>
      <c r="X9" s="18"/>
      <c r="Y9" s="18"/>
      <c r="Z9" s="18"/>
      <c r="AA9" s="18"/>
      <c r="AB9" s="18"/>
      <c r="AC9" s="18"/>
      <c r="AD9" s="18"/>
      <c r="AE9" s="18"/>
      <c r="AF9" s="18"/>
      <c r="AG9" s="18"/>
      <c r="AH9" s="18"/>
      <c r="AI9" s="18" t="s">
        <v>120</v>
      </c>
      <c r="AJ9" s="18"/>
      <c r="AK9" s="18"/>
      <c r="AL9" s="18"/>
      <c r="AM9" s="18"/>
      <c r="AN9" s="18"/>
      <c r="AO9" s="18"/>
      <c r="AP9" s="18"/>
      <c r="AQ9" s="18"/>
      <c r="AR9" s="18">
        <f>VLOOKUP($A9,[1]Sheet1!$A:$G,7,FALSE)</f>
        <v>1</v>
      </c>
      <c r="AS9" s="18"/>
      <c r="AT9" s="18"/>
      <c r="AU9" s="18"/>
      <c r="AV9" s="18"/>
      <c r="AW9" s="18"/>
      <c r="AX9" s="18"/>
      <c r="AY9" s="18"/>
      <c r="AZ9" s="18"/>
      <c r="BA9" s="18"/>
      <c r="BB9" s="18"/>
      <c r="BC9" s="18"/>
      <c r="BD9" s="50" t="s">
        <v>125</v>
      </c>
      <c r="BE9" s="48"/>
      <c r="BF9" s="18"/>
      <c r="BG9" s="51"/>
      <c r="BH9" s="50"/>
      <c r="BI9" s="50"/>
      <c r="BJ9" s="50"/>
      <c r="BK9" s="50"/>
      <c r="BL9" s="50"/>
      <c r="BM9" s="50"/>
      <c r="BN9" s="50">
        <f t="shared" si="0"/>
        <v>0</v>
      </c>
      <c r="BO9" s="50">
        <f t="shared" si="1"/>
        <v>130000</v>
      </c>
      <c r="BP9" s="50"/>
      <c r="BQ9" s="50">
        <f t="shared" si="2"/>
        <v>130000</v>
      </c>
      <c r="BR9" s="50">
        <v>130000</v>
      </c>
      <c r="BS9" s="50">
        <f t="shared" si="3"/>
        <v>0</v>
      </c>
      <c r="BT9" s="50"/>
      <c r="BU9" s="50"/>
      <c r="BV9" s="52"/>
      <c r="BW9" s="50"/>
      <c r="BX9" s="50">
        <v>65000</v>
      </c>
      <c r="BY9" s="50">
        <v>0</v>
      </c>
      <c r="BZ9" s="50">
        <v>65000</v>
      </c>
      <c r="CA9" s="50"/>
      <c r="CB9" s="50"/>
      <c r="CC9" s="50">
        <v>0</v>
      </c>
      <c r="CD9" s="50"/>
      <c r="CE9" s="50"/>
      <c r="CF9" s="50"/>
      <c r="CG9" s="50">
        <v>0</v>
      </c>
      <c r="CH9" s="50">
        <v>0</v>
      </c>
      <c r="CI9" s="50">
        <f>VLOOKUP(A9,[1]Sheet7!E:G,2,FALSE)</f>
        <v>0</v>
      </c>
      <c r="CJ9" s="50">
        <f>VLOOKUP(A9,[1]Sheet7!E:G,3,FALSE)</f>
        <v>0</v>
      </c>
      <c r="CK9" s="50">
        <f t="shared" si="4"/>
        <v>130000</v>
      </c>
      <c r="CL9" s="53"/>
    </row>
    <row r="10" spans="1:90" ht="14.5" x14ac:dyDescent="0.35">
      <c r="A10" s="47">
        <v>7393</v>
      </c>
      <c r="B10" s="18" t="s">
        <v>132</v>
      </c>
      <c r="C10" s="18" t="s">
        <v>86</v>
      </c>
      <c r="D10" s="18" t="s">
        <v>133</v>
      </c>
      <c r="E10" s="18" t="s">
        <v>134</v>
      </c>
      <c r="F10" s="18">
        <v>2026</v>
      </c>
      <c r="G10" s="18"/>
      <c r="H10" s="18"/>
      <c r="I10" s="18"/>
      <c r="J10" s="18"/>
      <c r="K10" s="48">
        <v>505.43</v>
      </c>
      <c r="L10" s="18" t="s">
        <v>135</v>
      </c>
      <c r="M10" s="18"/>
      <c r="N10" s="18"/>
      <c r="O10" s="18"/>
      <c r="P10" s="18"/>
      <c r="Q10" s="18"/>
      <c r="R10" s="18"/>
      <c r="S10" s="18"/>
      <c r="T10" s="18"/>
      <c r="U10" s="18"/>
      <c r="V10" s="18"/>
      <c r="W10" s="18">
        <v>505.43</v>
      </c>
      <c r="X10" s="18"/>
      <c r="Y10" s="18"/>
      <c r="Z10" s="18"/>
      <c r="AA10" s="18"/>
      <c r="AB10" s="18"/>
      <c r="AC10" s="18"/>
      <c r="AD10" s="18"/>
      <c r="AE10" s="18"/>
      <c r="AF10" s="18"/>
      <c r="AG10" s="18"/>
      <c r="AH10" s="18"/>
      <c r="AI10" s="18"/>
      <c r="AJ10" s="18"/>
      <c r="AK10" s="18"/>
      <c r="AL10" s="18"/>
      <c r="AM10" s="18"/>
      <c r="AN10" s="18"/>
      <c r="AO10" s="18"/>
      <c r="AP10" s="18"/>
      <c r="AQ10" s="18"/>
      <c r="AR10" s="18">
        <v>1</v>
      </c>
      <c r="AS10" s="18"/>
      <c r="AT10" s="18"/>
      <c r="AU10" s="18"/>
      <c r="AV10" s="18"/>
      <c r="AW10" s="18"/>
      <c r="AX10" s="18"/>
      <c r="AY10" s="18"/>
      <c r="AZ10" s="18"/>
      <c r="BA10" s="18"/>
      <c r="BB10" s="56"/>
      <c r="BC10" s="18"/>
      <c r="BD10" s="50" t="s">
        <v>125</v>
      </c>
      <c r="BE10" s="48"/>
      <c r="BF10" s="18"/>
      <c r="BG10" s="51"/>
      <c r="BH10" s="50"/>
      <c r="BI10" s="50"/>
      <c r="BJ10" s="50"/>
      <c r="BK10" s="50"/>
      <c r="BL10" s="50"/>
      <c r="BM10" s="50"/>
      <c r="BN10" s="50">
        <f t="shared" si="0"/>
        <v>0</v>
      </c>
      <c r="BO10" s="50">
        <f t="shared" si="1"/>
        <v>69000</v>
      </c>
      <c r="BP10" s="50"/>
      <c r="BQ10" s="50">
        <f t="shared" si="2"/>
        <v>69000</v>
      </c>
      <c r="BR10" s="50">
        <v>69000</v>
      </c>
      <c r="BS10" s="50">
        <f t="shared" si="3"/>
        <v>0</v>
      </c>
      <c r="BT10" s="50"/>
      <c r="BU10" s="50"/>
      <c r="BV10" s="52"/>
      <c r="BW10" s="50"/>
      <c r="BX10" s="50">
        <v>0</v>
      </c>
      <c r="BY10" s="50">
        <v>69000</v>
      </c>
      <c r="BZ10" s="50">
        <v>0</v>
      </c>
      <c r="CA10" s="50"/>
      <c r="CB10" s="50"/>
      <c r="CC10" s="50">
        <v>0</v>
      </c>
      <c r="CD10" s="50"/>
      <c r="CE10" s="50"/>
      <c r="CF10" s="50"/>
      <c r="CG10" s="50"/>
      <c r="CH10" s="50"/>
      <c r="CI10" s="50">
        <v>0</v>
      </c>
      <c r="CJ10" s="50">
        <v>0</v>
      </c>
      <c r="CK10" s="50">
        <f t="shared" si="4"/>
        <v>69000</v>
      </c>
      <c r="CL10" s="53"/>
    </row>
    <row r="11" spans="1:90" ht="29" x14ac:dyDescent="0.35">
      <c r="A11" s="57">
        <v>7396</v>
      </c>
      <c r="B11" s="18" t="s">
        <v>139</v>
      </c>
      <c r="C11" s="18" t="s">
        <v>86</v>
      </c>
      <c r="D11" s="18" t="s">
        <v>140</v>
      </c>
      <c r="E11" s="18" t="s">
        <v>141</v>
      </c>
      <c r="F11" s="18">
        <v>2026</v>
      </c>
      <c r="G11" s="18" t="s">
        <v>142</v>
      </c>
      <c r="H11" s="18" t="s">
        <v>143</v>
      </c>
      <c r="I11" s="18"/>
      <c r="J11" s="18"/>
      <c r="K11" s="48">
        <f t="shared" ref="K11:K18" si="5">SUM(W11:AH11)</f>
        <v>12649.12</v>
      </c>
      <c r="L11" s="18" t="s">
        <v>144</v>
      </c>
      <c r="M11" s="18"/>
      <c r="N11" s="18"/>
      <c r="O11" s="18"/>
      <c r="P11" s="18"/>
      <c r="Q11" s="18"/>
      <c r="R11" s="18"/>
      <c r="S11" s="18"/>
      <c r="T11" s="18"/>
      <c r="U11" s="18"/>
      <c r="V11" s="18"/>
      <c r="W11" s="18">
        <v>2441</v>
      </c>
      <c r="X11" s="18"/>
      <c r="Y11" s="18"/>
      <c r="Z11" s="18"/>
      <c r="AA11" s="18">
        <v>9748.27</v>
      </c>
      <c r="AB11" s="18">
        <v>459.85</v>
      </c>
      <c r="AC11" s="18"/>
      <c r="AD11" s="18"/>
      <c r="AE11" s="18"/>
      <c r="AF11" s="18"/>
      <c r="AG11" s="18"/>
      <c r="AH11" s="18"/>
      <c r="AI11" s="18" t="s">
        <v>127</v>
      </c>
      <c r="AJ11" s="18">
        <v>6</v>
      </c>
      <c r="AK11" s="18">
        <v>19</v>
      </c>
      <c r="AL11" s="18">
        <v>10</v>
      </c>
      <c r="AM11" s="18"/>
      <c r="AN11" s="18"/>
      <c r="AO11" s="18"/>
      <c r="AP11" s="18"/>
      <c r="AQ11" s="18">
        <v>1</v>
      </c>
      <c r="AR11" s="18">
        <f>VLOOKUP($A11,[1]Sheet1!$A:$G,7,FALSE)</f>
        <v>1</v>
      </c>
      <c r="AS11" s="18">
        <f>VLOOKUP($A11,[1]Sheet1!$A:$G,6,FALSE)</f>
        <v>2</v>
      </c>
      <c r="AT11" s="18"/>
      <c r="AU11" s="18"/>
      <c r="AV11" s="18">
        <f>VLOOKUP($A11,[1]Sheet1!$A:$F,4,FALSE)</f>
        <v>4</v>
      </c>
      <c r="AW11" s="18">
        <f>VLOOKUP($A11,[1]Sheet1!$A:$F,5,FALSE)</f>
        <v>3</v>
      </c>
      <c r="AX11" s="18"/>
      <c r="AY11" s="18"/>
      <c r="AZ11" s="18"/>
      <c r="BA11" s="18"/>
      <c r="BB11" s="56">
        <v>1</v>
      </c>
      <c r="BC11" s="18"/>
      <c r="BD11" s="50" t="s">
        <v>96</v>
      </c>
      <c r="BE11" s="48">
        <v>122.99627796788626</v>
      </c>
      <c r="BF11" s="18">
        <v>17</v>
      </c>
      <c r="BG11" s="51"/>
      <c r="BH11" s="50"/>
      <c r="BI11" s="50"/>
      <c r="BJ11" s="50"/>
      <c r="BK11" s="50"/>
      <c r="BL11" s="50"/>
      <c r="BM11" s="50"/>
      <c r="BN11" s="50">
        <f t="shared" si="0"/>
        <v>0</v>
      </c>
      <c r="BO11" s="50">
        <f t="shared" si="1"/>
        <v>910373.68</v>
      </c>
      <c r="BP11" s="50"/>
      <c r="BQ11" s="50">
        <f t="shared" si="2"/>
        <v>910373.68</v>
      </c>
      <c r="BR11" s="50">
        <v>1451680</v>
      </c>
      <c r="BS11" s="50">
        <f t="shared" si="3"/>
        <v>541306.31999999995</v>
      </c>
      <c r="BT11" s="50"/>
      <c r="BU11" s="50"/>
      <c r="BV11" s="52" t="s">
        <v>145</v>
      </c>
      <c r="BW11" s="50">
        <v>500000</v>
      </c>
      <c r="BX11" s="50">
        <v>40000</v>
      </c>
      <c r="BY11" s="50">
        <v>124758</v>
      </c>
      <c r="BZ11" s="50">
        <v>0</v>
      </c>
      <c r="CA11" s="50">
        <v>223473</v>
      </c>
      <c r="CB11" s="50"/>
      <c r="CC11" s="50">
        <v>22142.68</v>
      </c>
      <c r="CD11" s="50"/>
      <c r="CE11" s="50"/>
      <c r="CF11" s="50"/>
      <c r="CG11" s="50">
        <v>0</v>
      </c>
      <c r="CH11" s="50">
        <v>0</v>
      </c>
      <c r="CI11" s="50">
        <f>VLOOKUP(A11,[1]Sheet7!E:G,2,FALSE)</f>
        <v>0</v>
      </c>
      <c r="CJ11" s="50">
        <f>VLOOKUP(A11,[1]Sheet7!E:G,3,FALSE)</f>
        <v>177500</v>
      </c>
      <c r="CK11" s="50">
        <f t="shared" si="4"/>
        <v>1451680</v>
      </c>
      <c r="CL11" s="53"/>
    </row>
    <row r="12" spans="1:90" ht="14.5" x14ac:dyDescent="0.35">
      <c r="A12" s="57">
        <v>7398</v>
      </c>
      <c r="B12" s="18" t="s">
        <v>146</v>
      </c>
      <c r="C12" s="18" t="s">
        <v>86</v>
      </c>
      <c r="D12" s="18" t="s">
        <v>147</v>
      </c>
      <c r="E12" s="18" t="s">
        <v>88</v>
      </c>
      <c r="F12" s="18">
        <v>2026</v>
      </c>
      <c r="G12" s="18" t="s">
        <v>148</v>
      </c>
      <c r="H12" s="18" t="s">
        <v>149</v>
      </c>
      <c r="I12" s="18" t="s">
        <v>91</v>
      </c>
      <c r="J12" s="18" t="s">
        <v>150</v>
      </c>
      <c r="K12" s="48">
        <f t="shared" si="5"/>
        <v>1569.56</v>
      </c>
      <c r="L12" s="18" t="s">
        <v>117</v>
      </c>
      <c r="M12" s="18">
        <v>3</v>
      </c>
      <c r="N12" s="18" t="s">
        <v>118</v>
      </c>
      <c r="O12" s="58">
        <v>1568.93</v>
      </c>
      <c r="P12" s="18">
        <v>13.85</v>
      </c>
      <c r="Q12" s="18">
        <v>15.99</v>
      </c>
      <c r="R12" s="18" t="s">
        <v>151</v>
      </c>
      <c r="S12" s="18">
        <v>7398</v>
      </c>
      <c r="T12" s="18"/>
      <c r="U12" s="18"/>
      <c r="V12" s="18" t="s">
        <v>94</v>
      </c>
      <c r="W12" s="18">
        <v>9.94</v>
      </c>
      <c r="X12" s="18"/>
      <c r="Y12" s="18"/>
      <c r="Z12" s="18"/>
      <c r="AA12" s="18">
        <v>36.42</v>
      </c>
      <c r="AB12" s="18">
        <v>13.85</v>
      </c>
      <c r="AC12" s="18"/>
      <c r="AD12" s="18"/>
      <c r="AE12" s="18"/>
      <c r="AF12" s="18">
        <v>1509.35</v>
      </c>
      <c r="AG12" s="18"/>
      <c r="AH12" s="18"/>
      <c r="AI12" s="18" t="s">
        <v>152</v>
      </c>
      <c r="AJ12" s="18">
        <v>12</v>
      </c>
      <c r="AK12" s="18">
        <v>21</v>
      </c>
      <c r="AL12" s="18">
        <v>3</v>
      </c>
      <c r="AM12" s="18">
        <v>4</v>
      </c>
      <c r="AN12" s="18"/>
      <c r="AO12" s="18"/>
      <c r="AP12" s="18"/>
      <c r="AQ12" s="18">
        <v>1</v>
      </c>
      <c r="AR12" s="18">
        <f>VLOOKUP($A12,[1]Sheet1!$A:$G,7,FALSE)</f>
        <v>1</v>
      </c>
      <c r="AS12" s="18"/>
      <c r="AT12" s="18"/>
      <c r="AU12" s="18"/>
      <c r="AV12" s="18"/>
      <c r="AW12" s="18"/>
      <c r="AX12" s="18"/>
      <c r="AY12" s="18"/>
      <c r="AZ12" s="18"/>
      <c r="BA12" s="18"/>
      <c r="BB12" s="59">
        <v>1</v>
      </c>
      <c r="BC12" s="18"/>
      <c r="BD12" s="50" t="s">
        <v>96</v>
      </c>
      <c r="BE12" s="48">
        <v>121.35627796788627</v>
      </c>
      <c r="BF12" s="18">
        <v>24</v>
      </c>
      <c r="BG12" s="51"/>
      <c r="BH12" s="50"/>
      <c r="BI12" s="50"/>
      <c r="BJ12" s="50"/>
      <c r="BK12" s="50"/>
      <c r="BL12" s="50"/>
      <c r="BM12" s="50"/>
      <c r="BN12" s="50">
        <f t="shared" si="0"/>
        <v>0</v>
      </c>
      <c r="BO12" s="50">
        <f t="shared" si="1"/>
        <v>60000</v>
      </c>
      <c r="BP12" s="50"/>
      <c r="BQ12" s="50">
        <f t="shared" si="2"/>
        <v>60000</v>
      </c>
      <c r="BR12" s="50">
        <v>153660</v>
      </c>
      <c r="BS12" s="50">
        <f t="shared" si="3"/>
        <v>93660</v>
      </c>
      <c r="BT12" s="50"/>
      <c r="BU12" s="50"/>
      <c r="BV12" s="52" t="s">
        <v>153</v>
      </c>
      <c r="BW12" s="50"/>
      <c r="BX12" s="50">
        <v>0</v>
      </c>
      <c r="BY12" s="50">
        <v>0</v>
      </c>
      <c r="BZ12" s="50">
        <v>0</v>
      </c>
      <c r="CA12" s="50"/>
      <c r="CB12" s="50"/>
      <c r="CC12" s="50">
        <v>60000</v>
      </c>
      <c r="CD12" s="50"/>
      <c r="CE12" s="50"/>
      <c r="CF12" s="50"/>
      <c r="CG12" s="50">
        <v>0</v>
      </c>
      <c r="CH12" s="50">
        <v>0</v>
      </c>
      <c r="CI12" s="50">
        <f>VLOOKUP(A12,[1]Sheet7!E:G,2,FALSE)</f>
        <v>18000</v>
      </c>
      <c r="CJ12" s="50">
        <f>VLOOKUP(A12,[1]Sheet7!E:G,3,FALSE)</f>
        <v>0</v>
      </c>
      <c r="CK12" s="50">
        <f t="shared" si="4"/>
        <v>171660</v>
      </c>
      <c r="CL12" s="53"/>
    </row>
    <row r="13" spans="1:90" ht="14.5" x14ac:dyDescent="0.35">
      <c r="A13" s="57">
        <v>7360</v>
      </c>
      <c r="B13" s="18" t="s">
        <v>154</v>
      </c>
      <c r="C13" s="18" t="s">
        <v>86</v>
      </c>
      <c r="D13" s="18" t="s">
        <v>155</v>
      </c>
      <c r="E13" s="18" t="s">
        <v>88</v>
      </c>
      <c r="F13" s="18">
        <v>2026</v>
      </c>
      <c r="G13" s="18" t="s">
        <v>156</v>
      </c>
      <c r="H13" s="18" t="s">
        <v>157</v>
      </c>
      <c r="I13" s="18" t="s">
        <v>91</v>
      </c>
      <c r="J13" s="18" t="s">
        <v>138</v>
      </c>
      <c r="K13" s="48">
        <f t="shared" si="5"/>
        <v>1618.07</v>
      </c>
      <c r="L13" s="18" t="s">
        <v>158</v>
      </c>
      <c r="M13" s="18"/>
      <c r="N13" s="18"/>
      <c r="O13" s="18"/>
      <c r="P13" s="18"/>
      <c r="Q13" s="18"/>
      <c r="R13" s="18"/>
      <c r="S13" s="18"/>
      <c r="T13" s="18"/>
      <c r="U13" s="18"/>
      <c r="V13" s="18"/>
      <c r="W13" s="18"/>
      <c r="X13" s="18"/>
      <c r="Y13" s="18"/>
      <c r="Z13" s="18"/>
      <c r="AA13" s="18"/>
      <c r="AB13" s="18"/>
      <c r="AC13" s="18"/>
      <c r="AD13" s="18"/>
      <c r="AE13" s="18"/>
      <c r="AF13" s="18">
        <v>1618.07</v>
      </c>
      <c r="AG13" s="18"/>
      <c r="AH13" s="18"/>
      <c r="AI13" s="18" t="s">
        <v>95</v>
      </c>
      <c r="AJ13" s="18">
        <v>7</v>
      </c>
      <c r="AK13" s="18">
        <v>2</v>
      </c>
      <c r="AL13" s="18"/>
      <c r="AM13" s="18"/>
      <c r="AN13" s="18">
        <v>2</v>
      </c>
      <c r="AO13" s="18"/>
      <c r="AP13" s="18"/>
      <c r="AQ13" s="18">
        <v>1</v>
      </c>
      <c r="AR13" s="18">
        <f>VLOOKUP($A13,[1]Sheet1!$A:$G,7,FALSE)</f>
        <v>1</v>
      </c>
      <c r="AS13" s="18">
        <f>VLOOKUP($A13,[1]Sheet1!$A:$G,6,FALSE)</f>
        <v>2</v>
      </c>
      <c r="AT13" s="18"/>
      <c r="AU13" s="18"/>
      <c r="AV13" s="18">
        <f>VLOOKUP($A13,[1]Sheet1!$A:$F,4,FALSE)</f>
        <v>4</v>
      </c>
      <c r="AW13" s="18">
        <f>VLOOKUP($A13,[1]Sheet1!$A:$F,5,FALSE)</f>
        <v>3</v>
      </c>
      <c r="AX13" s="18"/>
      <c r="AY13" s="18"/>
      <c r="AZ13" s="18"/>
      <c r="BA13" s="18"/>
      <c r="BB13" s="56">
        <v>1</v>
      </c>
      <c r="BC13" s="18"/>
      <c r="BD13" s="50" t="s">
        <v>96</v>
      </c>
      <c r="BE13" s="48">
        <v>117.99627796788626</v>
      </c>
      <c r="BF13" s="18">
        <v>31</v>
      </c>
      <c r="BG13" s="51"/>
      <c r="BH13" s="50"/>
      <c r="BI13" s="50"/>
      <c r="BJ13" s="50"/>
      <c r="BK13" s="50"/>
      <c r="BL13" s="50"/>
      <c r="BM13" s="50"/>
      <c r="BN13" s="50">
        <f t="shared" si="0"/>
        <v>0</v>
      </c>
      <c r="BO13" s="50">
        <f t="shared" si="1"/>
        <v>160000</v>
      </c>
      <c r="BP13" s="50"/>
      <c r="BQ13" s="50">
        <f t="shared" si="2"/>
        <v>160000</v>
      </c>
      <c r="BR13" s="50">
        <v>644870</v>
      </c>
      <c r="BS13" s="50">
        <f t="shared" si="3"/>
        <v>484870</v>
      </c>
      <c r="BT13" s="50">
        <v>0</v>
      </c>
      <c r="BU13" s="50">
        <v>0</v>
      </c>
      <c r="BV13" s="52" t="s">
        <v>159</v>
      </c>
      <c r="BW13" s="50"/>
      <c r="BX13" s="50">
        <v>20000</v>
      </c>
      <c r="BY13" s="50">
        <v>0</v>
      </c>
      <c r="BZ13" s="50">
        <v>5000</v>
      </c>
      <c r="CA13" s="50"/>
      <c r="CB13" s="50"/>
      <c r="CC13" s="50">
        <v>135000</v>
      </c>
      <c r="CD13" s="50"/>
      <c r="CE13" s="50"/>
      <c r="CF13" s="50"/>
      <c r="CG13" s="50">
        <v>561500</v>
      </c>
      <c r="CH13" s="50">
        <v>662500</v>
      </c>
      <c r="CI13" s="50">
        <f>VLOOKUP(A13,[1]Sheet7!E:G,2,FALSE)</f>
        <v>0</v>
      </c>
      <c r="CJ13" s="50">
        <f>VLOOKUP(A13,[1]Sheet7!E:G,3,FALSE)</f>
        <v>137348</v>
      </c>
      <c r="CK13" s="50">
        <f t="shared" si="4"/>
        <v>644870</v>
      </c>
      <c r="CL13" s="53"/>
    </row>
    <row r="14" spans="1:90" ht="14.5" x14ac:dyDescent="0.35">
      <c r="A14" s="57">
        <v>7345</v>
      </c>
      <c r="B14" s="18" t="s">
        <v>160</v>
      </c>
      <c r="C14" s="18" t="s">
        <v>86</v>
      </c>
      <c r="D14" s="18" t="s">
        <v>161</v>
      </c>
      <c r="E14" s="18" t="s">
        <v>162</v>
      </c>
      <c r="F14" s="18">
        <v>2026</v>
      </c>
      <c r="G14" s="18" t="s">
        <v>163</v>
      </c>
      <c r="H14" s="18" t="s">
        <v>164</v>
      </c>
      <c r="I14" s="18"/>
      <c r="J14" s="18"/>
      <c r="K14" s="48">
        <f t="shared" si="5"/>
        <v>1226.6900000000003</v>
      </c>
      <c r="L14" s="18" t="s">
        <v>165</v>
      </c>
      <c r="M14" s="18"/>
      <c r="N14" s="18"/>
      <c r="O14" s="18"/>
      <c r="P14" s="18"/>
      <c r="Q14" s="18"/>
      <c r="R14" s="18"/>
      <c r="S14" s="18"/>
      <c r="T14" s="18"/>
      <c r="U14" s="18"/>
      <c r="V14" s="18"/>
      <c r="W14" s="18"/>
      <c r="X14" s="18"/>
      <c r="Y14" s="18"/>
      <c r="Z14" s="18"/>
      <c r="AA14" s="18">
        <v>1189.8900000000001</v>
      </c>
      <c r="AB14" s="18"/>
      <c r="AC14" s="18"/>
      <c r="AD14" s="18"/>
      <c r="AE14" s="18">
        <v>14.23</v>
      </c>
      <c r="AF14" s="18">
        <v>20.67</v>
      </c>
      <c r="AG14" s="18"/>
      <c r="AH14" s="18">
        <v>1.9</v>
      </c>
      <c r="AI14" s="18" t="s">
        <v>166</v>
      </c>
      <c r="AJ14" s="18">
        <v>9</v>
      </c>
      <c r="AK14" s="18">
        <v>6</v>
      </c>
      <c r="AL14" s="18">
        <v>6</v>
      </c>
      <c r="AM14" s="18"/>
      <c r="AN14" s="18">
        <v>6</v>
      </c>
      <c r="AO14" s="18"/>
      <c r="AP14" s="18">
        <v>1</v>
      </c>
      <c r="AQ14" s="18">
        <v>1</v>
      </c>
      <c r="AR14" s="18">
        <f>VLOOKUP($A14,[1]Sheet1!$A:$G,7,FALSE)</f>
        <v>1</v>
      </c>
      <c r="AS14" s="18"/>
      <c r="AT14" s="18"/>
      <c r="AU14" s="18"/>
      <c r="AV14" s="18"/>
      <c r="AW14" s="18"/>
      <c r="AX14" s="18"/>
      <c r="AY14" s="18"/>
      <c r="AZ14" s="18"/>
      <c r="BA14" s="18"/>
      <c r="BB14" s="56">
        <v>1</v>
      </c>
      <c r="BC14" s="18"/>
      <c r="BD14" s="50" t="s">
        <v>96</v>
      </c>
      <c r="BE14" s="48">
        <v>117.90627796788627</v>
      </c>
      <c r="BF14" s="18">
        <v>32</v>
      </c>
      <c r="BG14" s="51"/>
      <c r="BH14" s="50"/>
      <c r="BI14" s="50"/>
      <c r="BJ14" s="50"/>
      <c r="BK14" s="50"/>
      <c r="BL14" s="50"/>
      <c r="BM14" s="50"/>
      <c r="BN14" s="50">
        <f t="shared" si="0"/>
        <v>0</v>
      </c>
      <c r="BO14" s="50">
        <f t="shared" si="1"/>
        <v>244112</v>
      </c>
      <c r="BP14" s="50"/>
      <c r="BQ14" s="50">
        <f t="shared" si="2"/>
        <v>244112</v>
      </c>
      <c r="BR14" s="50">
        <v>862974</v>
      </c>
      <c r="BS14" s="50">
        <f t="shared" si="3"/>
        <v>618862</v>
      </c>
      <c r="BT14" s="50"/>
      <c r="BU14" s="50"/>
      <c r="BV14" s="52" t="s">
        <v>167</v>
      </c>
      <c r="BW14" s="50"/>
      <c r="BX14" s="50">
        <v>30000</v>
      </c>
      <c r="BY14" s="50">
        <v>0</v>
      </c>
      <c r="BZ14" s="50">
        <v>0</v>
      </c>
      <c r="CA14" s="60"/>
      <c r="CB14" s="50"/>
      <c r="CC14" s="50">
        <v>50000</v>
      </c>
      <c r="CD14" s="61">
        <v>164112</v>
      </c>
      <c r="CE14" s="50"/>
      <c r="CF14" s="50"/>
      <c r="CG14" s="50">
        <v>0</v>
      </c>
      <c r="CH14" s="50">
        <v>0</v>
      </c>
      <c r="CI14" s="50">
        <f>VLOOKUP(A14,[1]Sheet7!E:G,2,FALSE)</f>
        <v>0</v>
      </c>
      <c r="CJ14" s="50">
        <f>VLOOKUP(A14,[1]Sheet7!E:G,3,FALSE)</f>
        <v>0</v>
      </c>
      <c r="CK14" s="50">
        <f t="shared" si="4"/>
        <v>862974</v>
      </c>
      <c r="CL14" s="53"/>
    </row>
    <row r="15" spans="1:90" ht="14.5" x14ac:dyDescent="0.35">
      <c r="A15" s="57">
        <v>7375</v>
      </c>
      <c r="B15" s="18" t="s">
        <v>168</v>
      </c>
      <c r="C15" s="18" t="s">
        <v>86</v>
      </c>
      <c r="D15" s="18" t="s">
        <v>129</v>
      </c>
      <c r="E15" s="18" t="s">
        <v>105</v>
      </c>
      <c r="F15" s="18">
        <v>2026</v>
      </c>
      <c r="G15" s="18" t="s">
        <v>169</v>
      </c>
      <c r="H15" s="18" t="s">
        <v>170</v>
      </c>
      <c r="I15" s="18"/>
      <c r="J15" s="18"/>
      <c r="K15" s="48">
        <f t="shared" si="5"/>
        <v>3238.0699999999997</v>
      </c>
      <c r="L15" s="18" t="s">
        <v>144</v>
      </c>
      <c r="M15" s="18"/>
      <c r="N15" s="18"/>
      <c r="O15" s="18"/>
      <c r="P15" s="18"/>
      <c r="Q15" s="18"/>
      <c r="R15" s="18"/>
      <c r="S15" s="18"/>
      <c r="T15" s="18"/>
      <c r="U15" s="18"/>
      <c r="V15" s="18" t="s">
        <v>171</v>
      </c>
      <c r="W15" s="18"/>
      <c r="X15" s="18"/>
      <c r="Y15" s="18"/>
      <c r="Z15" s="18"/>
      <c r="AA15" s="18"/>
      <c r="AB15" s="18"/>
      <c r="AC15" s="18"/>
      <c r="AD15" s="18"/>
      <c r="AE15" s="18">
        <v>1100.0999999999999</v>
      </c>
      <c r="AF15" s="18">
        <v>2137.9699999999998</v>
      </c>
      <c r="AG15" s="18"/>
      <c r="AH15" s="18"/>
      <c r="AI15" s="18" t="s">
        <v>95</v>
      </c>
      <c r="AJ15" s="18">
        <v>1</v>
      </c>
      <c r="AK15" s="18">
        <v>1</v>
      </c>
      <c r="AL15" s="18"/>
      <c r="AM15" s="18"/>
      <c r="AN15" s="18">
        <v>8</v>
      </c>
      <c r="AO15" s="18"/>
      <c r="AP15" s="18"/>
      <c r="AQ15" s="18">
        <v>1</v>
      </c>
      <c r="AR15" s="18">
        <f>VLOOKUP($A15,[1]Sheet1!$A:$G,7,FALSE)</f>
        <v>1</v>
      </c>
      <c r="AS15" s="18">
        <f>VLOOKUP($A15,[1]Sheet1!$A:$G,6,FALSE)</f>
        <v>2</v>
      </c>
      <c r="AT15" s="18"/>
      <c r="AU15" s="18"/>
      <c r="AV15" s="18">
        <f>VLOOKUP($A15,[1]Sheet1!$A:$F,4,FALSE)</f>
        <v>4</v>
      </c>
      <c r="AW15" s="18">
        <f>VLOOKUP($A15,[1]Sheet1!$A:$F,5,FALSE)</f>
        <v>3</v>
      </c>
      <c r="AX15" s="18"/>
      <c r="AY15" s="18"/>
      <c r="AZ15" s="18"/>
      <c r="BA15" s="18"/>
      <c r="BB15" s="56">
        <v>1</v>
      </c>
      <c r="BC15" s="18"/>
      <c r="BD15" s="50" t="s">
        <v>96</v>
      </c>
      <c r="BE15" s="48">
        <v>116.99627796788626</v>
      </c>
      <c r="BF15" s="18">
        <v>36</v>
      </c>
      <c r="BG15" s="51"/>
      <c r="BH15" s="50"/>
      <c r="BI15" s="50"/>
      <c r="BJ15" s="50"/>
      <c r="BK15" s="50"/>
      <c r="BL15" s="50"/>
      <c r="BM15" s="50"/>
      <c r="BN15" s="50">
        <f t="shared" si="0"/>
        <v>0</v>
      </c>
      <c r="BO15" s="50">
        <f t="shared" si="1"/>
        <v>227500</v>
      </c>
      <c r="BP15" s="50"/>
      <c r="BQ15" s="50">
        <f t="shared" si="2"/>
        <v>227500</v>
      </c>
      <c r="BR15" s="50">
        <v>556350</v>
      </c>
      <c r="BS15" s="50">
        <f t="shared" si="3"/>
        <v>328850</v>
      </c>
      <c r="BT15" s="50"/>
      <c r="BU15" s="50"/>
      <c r="BV15" s="52" t="s">
        <v>172</v>
      </c>
      <c r="BW15" s="50"/>
      <c r="BX15" s="50">
        <v>30000</v>
      </c>
      <c r="BY15" s="50">
        <v>0</v>
      </c>
      <c r="BZ15" s="50">
        <v>0</v>
      </c>
      <c r="CA15" s="50"/>
      <c r="CB15" s="50"/>
      <c r="CC15" s="50">
        <v>197500</v>
      </c>
      <c r="CD15" s="50"/>
      <c r="CE15" s="50"/>
      <c r="CF15" s="50"/>
      <c r="CG15" s="50">
        <v>0</v>
      </c>
      <c r="CH15" s="50">
        <v>0</v>
      </c>
      <c r="CI15" s="50">
        <f>VLOOKUP(A15,[1]Sheet7!E:G,2,FALSE)</f>
        <v>50000</v>
      </c>
      <c r="CJ15" s="50">
        <f>VLOOKUP(A15,[1]Sheet7!E:G,3,FALSE)</f>
        <v>60200</v>
      </c>
      <c r="CK15" s="50">
        <f t="shared" si="4"/>
        <v>606350</v>
      </c>
      <c r="CL15" s="53"/>
    </row>
    <row r="16" spans="1:90" ht="29" x14ac:dyDescent="0.35">
      <c r="A16" s="57">
        <v>7376</v>
      </c>
      <c r="B16" s="18" t="s">
        <v>173</v>
      </c>
      <c r="C16" s="18" t="s">
        <v>86</v>
      </c>
      <c r="D16" s="18" t="s">
        <v>129</v>
      </c>
      <c r="E16" s="18" t="s">
        <v>105</v>
      </c>
      <c r="F16" s="18">
        <v>2026</v>
      </c>
      <c r="G16" s="18" t="s">
        <v>174</v>
      </c>
      <c r="H16" s="18" t="s">
        <v>175</v>
      </c>
      <c r="I16" s="18"/>
      <c r="J16" s="18"/>
      <c r="K16" s="48">
        <f t="shared" si="5"/>
        <v>1005.09</v>
      </c>
      <c r="L16" s="18" t="s">
        <v>102</v>
      </c>
      <c r="M16" s="18"/>
      <c r="N16" s="18"/>
      <c r="O16" s="18"/>
      <c r="P16" s="18"/>
      <c r="Q16" s="18"/>
      <c r="R16" s="18"/>
      <c r="S16" s="18"/>
      <c r="T16" s="18"/>
      <c r="U16" s="18"/>
      <c r="V16" s="18" t="s">
        <v>176</v>
      </c>
      <c r="W16" s="18"/>
      <c r="X16" s="18"/>
      <c r="Y16" s="18"/>
      <c r="Z16" s="18"/>
      <c r="AA16" s="18">
        <v>393.17</v>
      </c>
      <c r="AB16" s="18">
        <v>34.409999999999997</v>
      </c>
      <c r="AC16" s="18"/>
      <c r="AD16" s="18"/>
      <c r="AE16" s="18">
        <v>519.61</v>
      </c>
      <c r="AF16" s="18">
        <v>57.9</v>
      </c>
      <c r="AG16" s="18"/>
      <c r="AH16" s="18"/>
      <c r="AI16" s="18" t="s">
        <v>177</v>
      </c>
      <c r="AJ16" s="18">
        <v>3</v>
      </c>
      <c r="AK16" s="18">
        <v>5</v>
      </c>
      <c r="AL16" s="18">
        <v>1</v>
      </c>
      <c r="AM16" s="18"/>
      <c r="AN16" s="18"/>
      <c r="AO16" s="18"/>
      <c r="AP16" s="18"/>
      <c r="AQ16" s="18">
        <v>1</v>
      </c>
      <c r="AR16" s="18">
        <f>VLOOKUP($A16,[1]Sheet1!$A:$G,7,FALSE)</f>
        <v>1</v>
      </c>
      <c r="AS16" s="18">
        <f>VLOOKUP($A16,[1]Sheet1!$A:$G,6,FALSE)</f>
        <v>2</v>
      </c>
      <c r="AT16" s="18"/>
      <c r="AU16" s="18"/>
      <c r="AV16" s="18">
        <f>VLOOKUP($A16,[1]Sheet1!$A:$F,4,FALSE)</f>
        <v>4</v>
      </c>
      <c r="AW16" s="18">
        <f>VLOOKUP($A16,[1]Sheet1!$A:$F,5,FALSE)</f>
        <v>3</v>
      </c>
      <c r="AX16" s="18"/>
      <c r="AY16" s="18"/>
      <c r="AZ16" s="18"/>
      <c r="BA16" s="18"/>
      <c r="BB16" s="56">
        <v>1</v>
      </c>
      <c r="BC16" s="18"/>
      <c r="BD16" s="50" t="s">
        <v>96</v>
      </c>
      <c r="BE16" s="48">
        <v>113.72627796788626</v>
      </c>
      <c r="BF16" s="18">
        <v>49</v>
      </c>
      <c r="BG16" s="51"/>
      <c r="BH16" s="50"/>
      <c r="BI16" s="50"/>
      <c r="BJ16" s="50"/>
      <c r="BK16" s="50"/>
      <c r="BL16" s="50"/>
      <c r="BM16" s="50"/>
      <c r="BN16" s="50">
        <f t="shared" si="0"/>
        <v>0</v>
      </c>
      <c r="BO16" s="50">
        <f t="shared" si="1"/>
        <v>125000</v>
      </c>
      <c r="BP16" s="50"/>
      <c r="BQ16" s="50">
        <f t="shared" si="2"/>
        <v>125000</v>
      </c>
      <c r="BR16" s="50">
        <v>532359</v>
      </c>
      <c r="BS16" s="50">
        <f t="shared" si="3"/>
        <v>407359</v>
      </c>
      <c r="BT16" s="50"/>
      <c r="BU16" s="50"/>
      <c r="BV16" s="52" t="s">
        <v>178</v>
      </c>
      <c r="BW16" s="50"/>
      <c r="BX16" s="50">
        <v>0</v>
      </c>
      <c r="BY16" s="50">
        <v>0</v>
      </c>
      <c r="BZ16" s="50">
        <v>0</v>
      </c>
      <c r="CA16" s="60"/>
      <c r="CB16" s="50"/>
      <c r="CC16" s="50">
        <v>125000</v>
      </c>
      <c r="CD16" s="50"/>
      <c r="CE16" s="50"/>
      <c r="CF16" s="50"/>
      <c r="CG16" s="50">
        <v>0</v>
      </c>
      <c r="CH16" s="50">
        <v>0</v>
      </c>
      <c r="CI16" s="50">
        <f>VLOOKUP(A16,[1]Sheet7!E:G,2,FALSE)</f>
        <v>27930</v>
      </c>
      <c r="CJ16" s="50">
        <f>VLOOKUP(A16,[1]Sheet7!E:G,3,FALSE)</f>
        <v>8504</v>
      </c>
      <c r="CK16" s="50">
        <f t="shared" si="4"/>
        <v>560289</v>
      </c>
      <c r="CL16" s="53"/>
    </row>
    <row r="17" spans="1:90" ht="14.5" x14ac:dyDescent="0.35">
      <c r="A17" s="57">
        <v>7394</v>
      </c>
      <c r="B17" s="18" t="s">
        <v>179</v>
      </c>
      <c r="C17" s="18" t="s">
        <v>86</v>
      </c>
      <c r="D17" s="18" t="s">
        <v>180</v>
      </c>
      <c r="E17" s="18" t="s">
        <v>105</v>
      </c>
      <c r="F17" s="18">
        <v>2026</v>
      </c>
      <c r="G17" s="18" t="s">
        <v>181</v>
      </c>
      <c r="H17" s="18" t="s">
        <v>182</v>
      </c>
      <c r="I17" s="18" t="s">
        <v>91</v>
      </c>
      <c r="J17" s="18" t="s">
        <v>183</v>
      </c>
      <c r="K17" s="48">
        <f t="shared" si="5"/>
        <v>1767.59</v>
      </c>
      <c r="L17" s="18" t="s">
        <v>144</v>
      </c>
      <c r="M17" s="18"/>
      <c r="N17" s="18" t="s">
        <v>118</v>
      </c>
      <c r="O17" s="18">
        <v>505.43</v>
      </c>
      <c r="P17" s="18"/>
      <c r="Q17" s="18"/>
      <c r="R17" s="18"/>
      <c r="S17" s="18"/>
      <c r="T17" s="18"/>
      <c r="U17" s="18"/>
      <c r="V17" s="18"/>
      <c r="W17" s="18"/>
      <c r="X17" s="18"/>
      <c r="Y17" s="18"/>
      <c r="Z17" s="18"/>
      <c r="AA17" s="18">
        <v>236.34</v>
      </c>
      <c r="AB17" s="18"/>
      <c r="AC17" s="18"/>
      <c r="AD17" s="18"/>
      <c r="AE17" s="18"/>
      <c r="AF17" s="18">
        <v>1531.25</v>
      </c>
      <c r="AG17" s="18"/>
      <c r="AH17" s="18"/>
      <c r="AI17" s="18" t="s">
        <v>184</v>
      </c>
      <c r="AJ17" s="18">
        <v>4</v>
      </c>
      <c r="AK17" s="18">
        <v>3</v>
      </c>
      <c r="AL17" s="18">
        <v>2</v>
      </c>
      <c r="AM17" s="18"/>
      <c r="AN17" s="18">
        <v>11</v>
      </c>
      <c r="AO17" s="18"/>
      <c r="AP17" s="18"/>
      <c r="AQ17" s="18">
        <v>1</v>
      </c>
      <c r="AR17" s="18">
        <f>VLOOKUP($A17,[1]Sheet1!$A:$G,7,FALSE)</f>
        <v>1</v>
      </c>
      <c r="AS17" s="18">
        <f>VLOOKUP($A17,[1]Sheet1!$A:$G,6,FALSE)</f>
        <v>2</v>
      </c>
      <c r="AT17" s="18"/>
      <c r="AU17" s="18"/>
      <c r="AV17" s="18">
        <f>VLOOKUP($A17,[1]Sheet1!$A:$F,4,FALSE)</f>
        <v>4</v>
      </c>
      <c r="AW17" s="18">
        <f>VLOOKUP($A17,[1]Sheet1!$A:$F,5,FALSE)</f>
        <v>3</v>
      </c>
      <c r="AX17" s="18"/>
      <c r="AY17" s="18"/>
      <c r="AZ17" s="18"/>
      <c r="BA17" s="18"/>
      <c r="BB17" s="56">
        <v>1</v>
      </c>
      <c r="BC17" s="18"/>
      <c r="BD17" s="50" t="s">
        <v>96</v>
      </c>
      <c r="BE17" s="48">
        <v>112.72627796788626</v>
      </c>
      <c r="BF17" s="18">
        <v>55</v>
      </c>
      <c r="BG17" s="51"/>
      <c r="BH17" s="50"/>
      <c r="BI17" s="50"/>
      <c r="BJ17" s="50"/>
      <c r="BK17" s="50"/>
      <c r="BL17" s="50"/>
      <c r="BM17" s="50"/>
      <c r="BN17" s="50">
        <f t="shared" si="0"/>
        <v>0</v>
      </c>
      <c r="BO17" s="50">
        <f t="shared" si="1"/>
        <v>132941</v>
      </c>
      <c r="BP17" s="50"/>
      <c r="BQ17" s="50">
        <f t="shared" si="2"/>
        <v>132941</v>
      </c>
      <c r="BR17" s="50">
        <v>543775</v>
      </c>
      <c r="BS17" s="50">
        <f t="shared" si="3"/>
        <v>410834</v>
      </c>
      <c r="BT17" s="50"/>
      <c r="BU17" s="50"/>
      <c r="BV17" s="52" t="s">
        <v>185</v>
      </c>
      <c r="BW17" s="50"/>
      <c r="BX17" s="50">
        <v>0</v>
      </c>
      <c r="BY17" s="50">
        <v>0</v>
      </c>
      <c r="BZ17" s="50">
        <v>0</v>
      </c>
      <c r="CA17" s="50">
        <v>132941</v>
      </c>
      <c r="CB17" s="50"/>
      <c r="CC17" s="50">
        <v>0</v>
      </c>
      <c r="CD17" s="50"/>
      <c r="CE17" s="50"/>
      <c r="CF17" s="50"/>
      <c r="CG17" s="50">
        <v>0</v>
      </c>
      <c r="CH17" s="50">
        <v>0</v>
      </c>
      <c r="CI17" s="50">
        <f>VLOOKUP(A17,[1]Sheet7!E:G,2,FALSE)</f>
        <v>0</v>
      </c>
      <c r="CJ17" s="50">
        <f>VLOOKUP(A17,[1]Sheet7!E:G,3,FALSE)</f>
        <v>29500</v>
      </c>
      <c r="CK17" s="50">
        <f t="shared" si="4"/>
        <v>543775</v>
      </c>
      <c r="CL17" s="53"/>
    </row>
    <row r="18" spans="1:90" ht="14.5" x14ac:dyDescent="0.35">
      <c r="A18" s="57">
        <v>7321</v>
      </c>
      <c r="B18" s="18" t="s">
        <v>186</v>
      </c>
      <c r="C18" s="18" t="s">
        <v>86</v>
      </c>
      <c r="D18" s="18" t="s">
        <v>112</v>
      </c>
      <c r="E18" s="18" t="s">
        <v>113</v>
      </c>
      <c r="F18" s="18">
        <v>2026</v>
      </c>
      <c r="G18" s="18" t="s">
        <v>187</v>
      </c>
      <c r="H18" s="18" t="s">
        <v>188</v>
      </c>
      <c r="I18" s="18" t="s">
        <v>91</v>
      </c>
      <c r="J18" s="18" t="s">
        <v>189</v>
      </c>
      <c r="K18" s="48">
        <f t="shared" si="5"/>
        <v>4562.08</v>
      </c>
      <c r="L18" s="18" t="s">
        <v>135</v>
      </c>
      <c r="M18" s="18">
        <v>4</v>
      </c>
      <c r="N18" s="18" t="s">
        <v>118</v>
      </c>
      <c r="O18" s="58">
        <v>4559.9399999999996</v>
      </c>
      <c r="P18" s="18">
        <v>586.38</v>
      </c>
      <c r="Q18" s="18"/>
      <c r="R18" s="18"/>
      <c r="S18" s="18"/>
      <c r="T18" s="18"/>
      <c r="U18" s="18"/>
      <c r="V18" s="18"/>
      <c r="W18" s="18">
        <v>3972.77</v>
      </c>
      <c r="X18" s="18"/>
      <c r="Y18" s="18"/>
      <c r="Z18" s="18"/>
      <c r="AA18" s="18">
        <v>2.93</v>
      </c>
      <c r="AB18" s="18">
        <v>586.38</v>
      </c>
      <c r="AC18" s="18"/>
      <c r="AD18" s="18"/>
      <c r="AE18" s="18"/>
      <c r="AF18" s="18"/>
      <c r="AG18" s="18"/>
      <c r="AH18" s="18"/>
      <c r="AI18" s="18" t="s">
        <v>120</v>
      </c>
      <c r="AJ18" s="18">
        <v>14</v>
      </c>
      <c r="AK18" s="18"/>
      <c r="AL18" s="18"/>
      <c r="AM18" s="18"/>
      <c r="AN18" s="18"/>
      <c r="AO18" s="18"/>
      <c r="AP18" s="18"/>
      <c r="AQ18" s="18"/>
      <c r="AR18" s="18">
        <f>VLOOKUP($A18,[1]Sheet1!$A:$G,7,FALSE)</f>
        <v>1</v>
      </c>
      <c r="AS18" s="18"/>
      <c r="AT18" s="18"/>
      <c r="AU18" s="18"/>
      <c r="AV18" s="18"/>
      <c r="AW18" s="18"/>
      <c r="AX18" s="18"/>
      <c r="AY18" s="18"/>
      <c r="AZ18" s="18"/>
      <c r="BA18" s="18"/>
      <c r="BB18" s="18"/>
      <c r="BC18" s="18"/>
      <c r="BD18" s="50" t="s">
        <v>110</v>
      </c>
      <c r="BE18" s="48">
        <v>110.90627796788627</v>
      </c>
      <c r="BF18" s="18">
        <v>61</v>
      </c>
      <c r="BG18" s="51"/>
      <c r="BH18" s="50">
        <v>1142980</v>
      </c>
      <c r="BI18" s="50"/>
      <c r="BJ18" s="50">
        <v>182020</v>
      </c>
      <c r="BK18" s="50"/>
      <c r="BL18" s="50"/>
      <c r="BM18" s="50"/>
      <c r="BN18" s="50">
        <f t="shared" si="0"/>
        <v>1325000</v>
      </c>
      <c r="BO18" s="50">
        <f t="shared" si="1"/>
        <v>0</v>
      </c>
      <c r="BP18" s="50"/>
      <c r="BQ18" s="50">
        <f t="shared" si="2"/>
        <v>1325000</v>
      </c>
      <c r="BR18" s="50">
        <v>1354955</v>
      </c>
      <c r="BS18" s="50">
        <f t="shared" si="3"/>
        <v>29955</v>
      </c>
      <c r="BT18" s="50"/>
      <c r="BU18" s="50"/>
      <c r="BV18" s="52" t="s">
        <v>190</v>
      </c>
      <c r="BW18" s="50"/>
      <c r="BX18" s="50">
        <v>0</v>
      </c>
      <c r="BY18" s="50">
        <v>1325000</v>
      </c>
      <c r="BZ18" s="50">
        <v>0</v>
      </c>
      <c r="CA18" s="50"/>
      <c r="CB18" s="50"/>
      <c r="CC18" s="50">
        <v>0</v>
      </c>
      <c r="CD18" s="50"/>
      <c r="CE18" s="50"/>
      <c r="CF18" s="50"/>
      <c r="CG18" s="50">
        <v>0</v>
      </c>
      <c r="CH18" s="50">
        <v>0</v>
      </c>
      <c r="CI18" s="50">
        <f>VLOOKUP(A18,[1]Sheet7!E:G,2,FALSE)</f>
        <v>5000</v>
      </c>
      <c r="CJ18" s="50">
        <f>VLOOKUP(A18,[1]Sheet7!E:G,3,FALSE)</f>
        <v>20000</v>
      </c>
      <c r="CK18" s="50">
        <f t="shared" si="4"/>
        <v>1359955</v>
      </c>
      <c r="CL18" s="53"/>
    </row>
    <row r="19" spans="1:90" ht="14.5" x14ac:dyDescent="0.35">
      <c r="A19" s="57">
        <v>6879</v>
      </c>
      <c r="B19" s="18" t="s">
        <v>191</v>
      </c>
      <c r="C19" s="18" t="s">
        <v>86</v>
      </c>
      <c r="D19" s="18" t="s">
        <v>192</v>
      </c>
      <c r="E19" s="18" t="s">
        <v>105</v>
      </c>
      <c r="F19" s="18">
        <v>2026</v>
      </c>
      <c r="G19" s="18" t="s">
        <v>193</v>
      </c>
      <c r="H19" s="18" t="s">
        <v>194</v>
      </c>
      <c r="I19" s="18"/>
      <c r="J19" s="18"/>
      <c r="K19" s="48">
        <v>312.07</v>
      </c>
      <c r="L19" s="18" t="s">
        <v>102</v>
      </c>
      <c r="M19" s="18"/>
      <c r="N19" s="18"/>
      <c r="O19" s="18"/>
      <c r="P19" s="18"/>
      <c r="Q19" s="18"/>
      <c r="R19" s="18"/>
      <c r="S19" s="18"/>
      <c r="T19" s="18"/>
      <c r="U19" s="18"/>
      <c r="V19" s="18" t="s">
        <v>195</v>
      </c>
      <c r="W19" s="18">
        <v>6.27</v>
      </c>
      <c r="X19" s="18">
        <v>8.81</v>
      </c>
      <c r="Y19" s="18"/>
      <c r="Z19" s="18"/>
      <c r="AA19" s="18">
        <v>217.4</v>
      </c>
      <c r="AB19" s="18">
        <v>79.58</v>
      </c>
      <c r="AC19" s="18"/>
      <c r="AD19" s="18"/>
      <c r="AE19" s="18"/>
      <c r="AF19" s="18"/>
      <c r="AG19" s="18"/>
      <c r="AH19" s="18"/>
      <c r="AI19" s="18" t="s">
        <v>137</v>
      </c>
      <c r="AJ19" s="18">
        <v>13</v>
      </c>
      <c r="AK19" s="18">
        <v>22</v>
      </c>
      <c r="AL19" s="18"/>
      <c r="AM19" s="18"/>
      <c r="AN19" s="18"/>
      <c r="AO19" s="18"/>
      <c r="AP19" s="18"/>
      <c r="AQ19" s="18"/>
      <c r="AR19" s="18">
        <f>VLOOKUP($A19,[1]Sheet1!$A:$G,7,FALSE)</f>
        <v>1</v>
      </c>
      <c r="AS19" s="18">
        <f>VLOOKUP($A19,[1]Sheet1!$A:$G,6,FALSE)</f>
        <v>2</v>
      </c>
      <c r="AT19" s="18"/>
      <c r="AU19" s="18"/>
      <c r="AV19" s="18">
        <f>VLOOKUP($A19,[1]Sheet1!$A:$F,4,FALSE)</f>
        <v>4</v>
      </c>
      <c r="AW19" s="18">
        <f>VLOOKUP($A19,[1]Sheet1!$A:$F,5,FALSE)</f>
        <v>3</v>
      </c>
      <c r="AX19" s="18"/>
      <c r="AY19" s="18"/>
      <c r="AZ19" s="18"/>
      <c r="BA19" s="18"/>
      <c r="BB19" s="18"/>
      <c r="BC19" s="18"/>
      <c r="BD19" s="50" t="s">
        <v>110</v>
      </c>
      <c r="BE19" s="48">
        <v>107.17627796788626</v>
      </c>
      <c r="BF19" s="18">
        <v>79</v>
      </c>
      <c r="BG19" s="51"/>
      <c r="BH19" s="50">
        <v>150928</v>
      </c>
      <c r="BI19" s="50"/>
      <c r="BJ19" s="50">
        <f>54366+7000</f>
        <v>61366</v>
      </c>
      <c r="BK19" s="50">
        <v>700</v>
      </c>
      <c r="BL19" s="50"/>
      <c r="BM19" s="50"/>
      <c r="BN19" s="50">
        <f t="shared" si="0"/>
        <v>212994</v>
      </c>
      <c r="BO19" s="50">
        <f t="shared" si="1"/>
        <v>0</v>
      </c>
      <c r="BP19" s="50"/>
      <c r="BQ19" s="50">
        <f t="shared" si="2"/>
        <v>212994</v>
      </c>
      <c r="BR19" s="50">
        <v>213694</v>
      </c>
      <c r="BS19" s="50">
        <f t="shared" si="3"/>
        <v>700</v>
      </c>
      <c r="BT19" s="50"/>
      <c r="BU19" s="50"/>
      <c r="BV19" s="52" t="s">
        <v>196</v>
      </c>
      <c r="BW19" s="50"/>
      <c r="BX19" s="50">
        <v>0</v>
      </c>
      <c r="BY19" s="50">
        <v>0</v>
      </c>
      <c r="BZ19" s="50">
        <v>0</v>
      </c>
      <c r="CA19" s="50">
        <v>43898</v>
      </c>
      <c r="CB19" s="50"/>
      <c r="CC19" s="50">
        <v>0</v>
      </c>
      <c r="CD19" s="62">
        <v>169096</v>
      </c>
      <c r="CE19" s="50">
        <v>161266</v>
      </c>
      <c r="CF19" s="50">
        <v>150266</v>
      </c>
      <c r="CG19" s="50">
        <v>161266</v>
      </c>
      <c r="CH19" s="50">
        <v>150266</v>
      </c>
      <c r="CI19" s="50">
        <f>VLOOKUP(A19,[1]Sheet7!E:G,2,FALSE)</f>
        <v>0</v>
      </c>
      <c r="CJ19" s="50">
        <f>VLOOKUP(A19,[1]Sheet7!E:G,3,FALSE)</f>
        <v>2000</v>
      </c>
      <c r="CK19" s="50">
        <f t="shared" si="4"/>
        <v>213694</v>
      </c>
      <c r="CL19" s="53"/>
    </row>
    <row r="20" spans="1:90" ht="14.5" x14ac:dyDescent="0.35">
      <c r="A20" s="57">
        <v>7511</v>
      </c>
      <c r="B20" s="18" t="s">
        <v>197</v>
      </c>
      <c r="C20" s="18" t="s">
        <v>86</v>
      </c>
      <c r="D20" s="18" t="s">
        <v>198</v>
      </c>
      <c r="E20" s="18" t="s">
        <v>199</v>
      </c>
      <c r="F20" s="18">
        <v>2026</v>
      </c>
      <c r="G20" s="18" t="s">
        <v>200</v>
      </c>
      <c r="H20" s="18" t="s">
        <v>201</v>
      </c>
      <c r="I20" s="18"/>
      <c r="J20" s="18"/>
      <c r="K20" s="48">
        <f t="shared" ref="K20:K30" si="6">SUM(W20:AH20)</f>
        <v>1837.61</v>
      </c>
      <c r="L20" s="18" t="s">
        <v>117</v>
      </c>
      <c r="M20" s="18"/>
      <c r="N20" s="18"/>
      <c r="O20" s="18"/>
      <c r="P20" s="18"/>
      <c r="Q20" s="18"/>
      <c r="R20" s="18"/>
      <c r="S20" s="18"/>
      <c r="T20" s="18"/>
      <c r="U20" s="18"/>
      <c r="V20" s="18"/>
      <c r="W20" s="18"/>
      <c r="X20" s="18">
        <v>1837.61</v>
      </c>
      <c r="Y20" s="18"/>
      <c r="Z20" s="18"/>
      <c r="AA20" s="18"/>
      <c r="AB20" s="18"/>
      <c r="AC20" s="18"/>
      <c r="AD20" s="18"/>
      <c r="AE20" s="18"/>
      <c r="AF20" s="18"/>
      <c r="AG20" s="18"/>
      <c r="AH20" s="18"/>
      <c r="AI20" s="18" t="s">
        <v>202</v>
      </c>
      <c r="AJ20" s="18">
        <v>26</v>
      </c>
      <c r="AK20" s="18"/>
      <c r="AL20" s="18"/>
      <c r="AM20" s="18">
        <v>1</v>
      </c>
      <c r="AN20" s="18"/>
      <c r="AO20" s="18"/>
      <c r="AP20" s="18"/>
      <c r="AQ20" s="18"/>
      <c r="AR20" s="18">
        <f>VLOOKUP($A20,[1]Sheet1!$A:$G,7,FALSE)</f>
        <v>1</v>
      </c>
      <c r="AS20" s="18"/>
      <c r="AT20" s="18"/>
      <c r="AU20" s="18"/>
      <c r="AV20" s="18"/>
      <c r="AW20" s="18"/>
      <c r="AX20" s="18"/>
      <c r="AY20" s="18"/>
      <c r="AZ20" s="18"/>
      <c r="BA20" s="18"/>
      <c r="BB20" s="18"/>
      <c r="BC20" s="18"/>
      <c r="BD20" s="50" t="s">
        <v>203</v>
      </c>
      <c r="BE20" s="48">
        <v>97.356277967886271</v>
      </c>
      <c r="BF20" s="18">
        <v>101</v>
      </c>
      <c r="BG20" s="51"/>
      <c r="BH20" s="50"/>
      <c r="BI20" s="50"/>
      <c r="BJ20" s="50"/>
      <c r="BK20" s="50"/>
      <c r="BL20" s="50"/>
      <c r="BM20" s="50"/>
      <c r="BN20" s="50">
        <f t="shared" si="0"/>
        <v>0</v>
      </c>
      <c r="BO20" s="50">
        <f t="shared" si="1"/>
        <v>530000</v>
      </c>
      <c r="BP20" s="50"/>
      <c r="BQ20" s="50">
        <f t="shared" si="2"/>
        <v>530000</v>
      </c>
      <c r="BR20" s="50">
        <v>532500</v>
      </c>
      <c r="BS20" s="50">
        <f t="shared" si="3"/>
        <v>2500</v>
      </c>
      <c r="BT20" s="50"/>
      <c r="BU20" s="50"/>
      <c r="BV20" s="52" t="s">
        <v>204</v>
      </c>
      <c r="BW20" s="50"/>
      <c r="BX20" s="50">
        <v>0</v>
      </c>
      <c r="BY20" s="50">
        <v>0</v>
      </c>
      <c r="BZ20" s="50">
        <v>0</v>
      </c>
      <c r="CA20" s="50"/>
      <c r="CB20" s="50"/>
      <c r="CC20" s="50">
        <v>0</v>
      </c>
      <c r="CD20" s="61">
        <v>530000</v>
      </c>
      <c r="CE20" s="50"/>
      <c r="CF20" s="50"/>
      <c r="CG20" s="50">
        <v>0</v>
      </c>
      <c r="CH20" s="50">
        <v>0</v>
      </c>
      <c r="CI20" s="50">
        <f>VLOOKUP(A20,[1]Sheet7!E:G,2,FALSE)</f>
        <v>0</v>
      </c>
      <c r="CJ20" s="50">
        <f>VLOOKUP(A20,[1]Sheet7!E:G,3,FALSE)</f>
        <v>115500</v>
      </c>
      <c r="CK20" s="50">
        <f t="shared" si="4"/>
        <v>532500</v>
      </c>
      <c r="CL20" s="53"/>
    </row>
    <row r="21" spans="1:90" ht="14.5" x14ac:dyDescent="0.35">
      <c r="A21" s="57">
        <v>7538</v>
      </c>
      <c r="B21" s="18" t="s">
        <v>205</v>
      </c>
      <c r="C21" s="18" t="s">
        <v>86</v>
      </c>
      <c r="D21" s="18" t="s">
        <v>104</v>
      </c>
      <c r="E21" s="18" t="s">
        <v>105</v>
      </c>
      <c r="F21" s="18">
        <v>2026</v>
      </c>
      <c r="G21" s="18" t="s">
        <v>206</v>
      </c>
      <c r="H21" s="18" t="s">
        <v>207</v>
      </c>
      <c r="I21" s="18" t="s">
        <v>91</v>
      </c>
      <c r="J21" s="18" t="s">
        <v>208</v>
      </c>
      <c r="K21" s="48">
        <f t="shared" si="6"/>
        <v>2951.64</v>
      </c>
      <c r="L21" s="18" t="s">
        <v>136</v>
      </c>
      <c r="M21" s="18"/>
      <c r="N21" s="18"/>
      <c r="O21" s="18"/>
      <c r="P21" s="18"/>
      <c r="Q21" s="18"/>
      <c r="R21" s="18"/>
      <c r="S21" s="18"/>
      <c r="T21" s="18"/>
      <c r="U21" s="18"/>
      <c r="V21" s="18"/>
      <c r="W21" s="18"/>
      <c r="X21" s="18"/>
      <c r="Y21" s="18"/>
      <c r="Z21" s="18"/>
      <c r="AA21" s="18">
        <v>2.92</v>
      </c>
      <c r="AB21" s="18"/>
      <c r="AC21" s="18"/>
      <c r="AD21" s="18"/>
      <c r="AE21" s="18">
        <v>625.5</v>
      </c>
      <c r="AF21" s="18">
        <v>2323.2199999999998</v>
      </c>
      <c r="AG21" s="18"/>
      <c r="AH21" s="18"/>
      <c r="AI21" s="18" t="s">
        <v>137</v>
      </c>
      <c r="AJ21" s="18">
        <v>2</v>
      </c>
      <c r="AK21" s="18">
        <v>17</v>
      </c>
      <c r="AL21" s="18"/>
      <c r="AM21" s="18"/>
      <c r="AN21" s="18"/>
      <c r="AO21" s="18"/>
      <c r="AP21" s="18"/>
      <c r="AQ21" s="18">
        <v>1</v>
      </c>
      <c r="AR21" s="18">
        <f>VLOOKUP($A21,[1]Sheet1!$A:$G,7,FALSE)</f>
        <v>1</v>
      </c>
      <c r="AS21" s="18">
        <f>VLOOKUP($A21,[1]Sheet1!$A:$G,6,FALSE)</f>
        <v>2</v>
      </c>
      <c r="AT21" s="18"/>
      <c r="AU21" s="18"/>
      <c r="AV21" s="18">
        <f>VLOOKUP($A21,[1]Sheet1!$A:$F,4,FALSE)</f>
        <v>4</v>
      </c>
      <c r="AW21" s="18">
        <f>VLOOKUP($A21,[1]Sheet1!$A:$F,5,FALSE)</f>
        <v>3</v>
      </c>
      <c r="AX21" s="18"/>
      <c r="AY21" s="18"/>
      <c r="AZ21" s="18"/>
      <c r="BA21" s="18"/>
      <c r="BB21" s="49" t="s">
        <v>209</v>
      </c>
      <c r="BC21" s="18"/>
      <c r="BD21" s="50" t="s">
        <v>203</v>
      </c>
      <c r="BE21" s="48">
        <v>96.176277967886264</v>
      </c>
      <c r="BF21" s="18">
        <v>103</v>
      </c>
      <c r="BG21" s="51"/>
      <c r="BH21" s="50"/>
      <c r="BI21" s="50"/>
      <c r="BJ21" s="50"/>
      <c r="BK21" s="50"/>
      <c r="BL21" s="50"/>
      <c r="BM21" s="50"/>
      <c r="BN21" s="50">
        <f t="shared" si="0"/>
        <v>0</v>
      </c>
      <c r="BO21" s="50">
        <f t="shared" si="1"/>
        <v>18000</v>
      </c>
      <c r="BP21" s="50"/>
      <c r="BQ21" s="50">
        <f t="shared" si="2"/>
        <v>18000</v>
      </c>
      <c r="BR21" s="50">
        <v>736200</v>
      </c>
      <c r="BS21" s="50">
        <f t="shared" si="3"/>
        <v>718200</v>
      </c>
      <c r="BT21" s="50"/>
      <c r="BU21" s="50"/>
      <c r="BV21" s="52" t="s">
        <v>210</v>
      </c>
      <c r="BW21" s="50"/>
      <c r="BX21" s="50">
        <v>0</v>
      </c>
      <c r="BY21" s="50">
        <v>0</v>
      </c>
      <c r="BZ21" s="50">
        <v>0</v>
      </c>
      <c r="CA21" s="50"/>
      <c r="CB21" s="50"/>
      <c r="CC21" s="50">
        <v>18000</v>
      </c>
      <c r="CD21" s="50"/>
      <c r="CE21" s="50"/>
      <c r="CF21" s="50"/>
      <c r="CG21" s="50">
        <v>0</v>
      </c>
      <c r="CH21" s="50">
        <v>0</v>
      </c>
      <c r="CI21" s="50">
        <f>VLOOKUP(A21,[1]Sheet7!E:G,2,FALSE)</f>
        <v>0</v>
      </c>
      <c r="CJ21" s="50">
        <f>VLOOKUP(A21,[1]Sheet7!E:G,3,FALSE)</f>
        <v>1500</v>
      </c>
      <c r="CK21" s="50">
        <f t="shared" si="4"/>
        <v>736200</v>
      </c>
      <c r="CL21" s="53"/>
    </row>
    <row r="22" spans="1:90" ht="14.5" x14ac:dyDescent="0.35">
      <c r="A22" s="57">
        <v>7536</v>
      </c>
      <c r="B22" s="18" t="s">
        <v>211</v>
      </c>
      <c r="C22" s="18" t="s">
        <v>86</v>
      </c>
      <c r="D22" s="18" t="s">
        <v>104</v>
      </c>
      <c r="E22" s="18" t="s">
        <v>105</v>
      </c>
      <c r="F22" s="18">
        <v>2026</v>
      </c>
      <c r="G22" s="18" t="s">
        <v>212</v>
      </c>
      <c r="H22" s="18" t="s">
        <v>213</v>
      </c>
      <c r="I22" s="18" t="s">
        <v>91</v>
      </c>
      <c r="J22" s="18" t="s">
        <v>214</v>
      </c>
      <c r="K22" s="48">
        <f t="shared" si="6"/>
        <v>21.12</v>
      </c>
      <c r="L22" s="18" t="s">
        <v>117</v>
      </c>
      <c r="M22" s="18"/>
      <c r="N22" s="18"/>
      <c r="O22" s="18"/>
      <c r="P22" s="18"/>
      <c r="Q22" s="63">
        <v>21.12</v>
      </c>
      <c r="R22" s="18" t="s">
        <v>215</v>
      </c>
      <c r="S22" s="18"/>
      <c r="T22" s="18"/>
      <c r="U22" s="18"/>
      <c r="V22" s="18"/>
      <c r="W22" s="18">
        <v>21.12</v>
      </c>
      <c r="X22" s="18"/>
      <c r="Y22" s="18"/>
      <c r="Z22" s="18"/>
      <c r="AA22" s="18"/>
      <c r="AB22" s="18"/>
      <c r="AC22" s="18"/>
      <c r="AD22" s="18"/>
      <c r="AE22" s="18"/>
      <c r="AF22" s="18"/>
      <c r="AG22" s="18"/>
      <c r="AH22" s="18"/>
      <c r="AI22" s="18" t="s">
        <v>202</v>
      </c>
      <c r="AJ22" s="18">
        <v>18</v>
      </c>
      <c r="AK22" s="18"/>
      <c r="AL22" s="18"/>
      <c r="AM22" s="18">
        <v>3</v>
      </c>
      <c r="AN22" s="18"/>
      <c r="AO22" s="18"/>
      <c r="AP22" s="18"/>
      <c r="AQ22" s="18"/>
      <c r="AR22" s="18">
        <f>VLOOKUP($A22,[1]Sheet1!$A:$G,7,FALSE)</f>
        <v>1</v>
      </c>
      <c r="AS22" s="18">
        <f>VLOOKUP($A22,[1]Sheet1!$A:$G,6,FALSE)</f>
        <v>2</v>
      </c>
      <c r="AT22" s="18"/>
      <c r="AU22" s="18"/>
      <c r="AV22" s="18">
        <f>VLOOKUP($A22,[1]Sheet1!$A:$F,4,FALSE)</f>
        <v>4</v>
      </c>
      <c r="AW22" s="18">
        <f>VLOOKUP($A22,[1]Sheet1!$A:$F,5,FALSE)</f>
        <v>3</v>
      </c>
      <c r="AX22" s="18"/>
      <c r="AY22" s="18"/>
      <c r="AZ22" s="18"/>
      <c r="BA22" s="18"/>
      <c r="BB22" s="18"/>
      <c r="BC22" s="18"/>
      <c r="BD22" s="50" t="s">
        <v>203</v>
      </c>
      <c r="BE22" s="48">
        <v>88.906277967886268</v>
      </c>
      <c r="BF22" s="18">
        <v>121</v>
      </c>
      <c r="BG22" s="51"/>
      <c r="BH22" s="50"/>
      <c r="BI22" s="50"/>
      <c r="BJ22" s="50"/>
      <c r="BK22" s="50"/>
      <c r="BL22" s="50"/>
      <c r="BM22" s="50"/>
      <c r="BN22" s="50">
        <f t="shared" si="0"/>
        <v>0</v>
      </c>
      <c r="BO22" s="50">
        <f t="shared" si="1"/>
        <v>31070.720000000001</v>
      </c>
      <c r="BP22" s="50"/>
      <c r="BQ22" s="50">
        <f t="shared" si="2"/>
        <v>31070.720000000001</v>
      </c>
      <c r="BR22" s="50">
        <v>55300</v>
      </c>
      <c r="BS22" s="50">
        <f t="shared" si="3"/>
        <v>24229.279999999999</v>
      </c>
      <c r="BT22" s="50"/>
      <c r="BU22" s="50"/>
      <c r="BV22" s="52" t="s">
        <v>216</v>
      </c>
      <c r="BW22" s="50"/>
      <c r="BX22" s="50">
        <v>0</v>
      </c>
      <c r="BY22" s="50">
        <v>0</v>
      </c>
      <c r="BZ22" s="50">
        <v>0</v>
      </c>
      <c r="CA22" s="50"/>
      <c r="CB22" s="50"/>
      <c r="CC22" s="50">
        <v>20000</v>
      </c>
      <c r="CD22" s="64">
        <f>5535.36+5535.36</f>
        <v>11070.72</v>
      </c>
      <c r="CE22" s="50"/>
      <c r="CF22" s="50"/>
      <c r="CG22" s="50">
        <v>0</v>
      </c>
      <c r="CH22" s="50">
        <v>0</v>
      </c>
      <c r="CI22" s="50">
        <f>VLOOKUP(A22,[1]Sheet7!E:G,2,FALSE)</f>
        <v>0</v>
      </c>
      <c r="CJ22" s="50">
        <f>VLOOKUP(A22,[1]Sheet7!E:G,3,FALSE)</f>
        <v>0</v>
      </c>
      <c r="CK22" s="50">
        <f t="shared" si="4"/>
        <v>55300</v>
      </c>
      <c r="CL22" s="53"/>
    </row>
    <row r="23" spans="1:90" ht="14.5" x14ac:dyDescent="0.35">
      <c r="A23" s="57">
        <v>7535</v>
      </c>
      <c r="B23" s="18" t="s">
        <v>217</v>
      </c>
      <c r="C23" s="18" t="s">
        <v>86</v>
      </c>
      <c r="D23" s="18" t="s">
        <v>104</v>
      </c>
      <c r="E23" s="18" t="s">
        <v>105</v>
      </c>
      <c r="F23" s="18">
        <v>2026</v>
      </c>
      <c r="G23" s="18" t="s">
        <v>218</v>
      </c>
      <c r="H23" s="18" t="s">
        <v>219</v>
      </c>
      <c r="I23" s="18"/>
      <c r="J23" s="18"/>
      <c r="K23" s="48">
        <f t="shared" si="6"/>
        <v>20.73</v>
      </c>
      <c r="L23" s="18" t="s">
        <v>102</v>
      </c>
      <c r="M23" s="18"/>
      <c r="N23" s="18"/>
      <c r="O23" s="18"/>
      <c r="P23" s="18"/>
      <c r="Q23" s="18"/>
      <c r="R23" s="18"/>
      <c r="S23" s="18"/>
      <c r="T23" s="18"/>
      <c r="U23" s="18"/>
      <c r="V23" s="18"/>
      <c r="W23" s="18"/>
      <c r="X23" s="18"/>
      <c r="Y23" s="18"/>
      <c r="Z23" s="18"/>
      <c r="AA23" s="18"/>
      <c r="AB23" s="18"/>
      <c r="AC23" s="18"/>
      <c r="AD23" s="18"/>
      <c r="AE23" s="18">
        <v>20.73</v>
      </c>
      <c r="AF23" s="18"/>
      <c r="AG23" s="18"/>
      <c r="AH23" s="18"/>
      <c r="AI23" s="18" t="s">
        <v>137</v>
      </c>
      <c r="AJ23" s="18">
        <v>19</v>
      </c>
      <c r="AK23" s="18">
        <v>18</v>
      </c>
      <c r="AL23" s="18"/>
      <c r="AM23" s="18"/>
      <c r="AN23" s="18"/>
      <c r="AO23" s="18"/>
      <c r="AP23" s="18"/>
      <c r="AQ23" s="18"/>
      <c r="AR23" s="18">
        <f>VLOOKUP($A23,[1]Sheet1!$A:$G,7,FALSE)</f>
        <v>1</v>
      </c>
      <c r="AS23" s="18">
        <f>VLOOKUP($A23,[1]Sheet1!$A:$G,6,FALSE)</f>
        <v>2</v>
      </c>
      <c r="AT23" s="18"/>
      <c r="AU23" s="18"/>
      <c r="AV23" s="18">
        <f>VLOOKUP($A23,[1]Sheet1!$A:$F,4,FALSE)</f>
        <v>4</v>
      </c>
      <c r="AW23" s="18">
        <f>VLOOKUP($A23,[1]Sheet1!$A:$F,5,FALSE)</f>
        <v>3</v>
      </c>
      <c r="AX23" s="18">
        <v>1</v>
      </c>
      <c r="AY23" s="18"/>
      <c r="AZ23" s="18"/>
      <c r="BA23" s="18"/>
      <c r="BB23" s="18"/>
      <c r="BC23" s="18"/>
      <c r="BD23" s="50" t="s">
        <v>203</v>
      </c>
      <c r="BE23" s="48">
        <v>74.176277967886264</v>
      </c>
      <c r="BF23" s="18">
        <v>128</v>
      </c>
      <c r="BG23" s="51"/>
      <c r="BH23" s="50"/>
      <c r="BI23" s="50"/>
      <c r="BJ23" s="50"/>
      <c r="BK23" s="50"/>
      <c r="BL23" s="50"/>
      <c r="BM23" s="50"/>
      <c r="BN23" s="50">
        <f t="shared" si="0"/>
        <v>0</v>
      </c>
      <c r="BO23" s="50">
        <f t="shared" si="1"/>
        <v>20000</v>
      </c>
      <c r="BP23" s="50"/>
      <c r="BQ23" s="50">
        <f t="shared" si="2"/>
        <v>20000</v>
      </c>
      <c r="BR23" s="50">
        <v>55250</v>
      </c>
      <c r="BS23" s="50">
        <f t="shared" si="3"/>
        <v>35250</v>
      </c>
      <c r="BT23" s="50"/>
      <c r="BU23" s="50"/>
      <c r="BV23" s="52" t="s">
        <v>220</v>
      </c>
      <c r="BW23" s="50"/>
      <c r="BX23" s="50">
        <v>0</v>
      </c>
      <c r="BY23" s="50">
        <v>0</v>
      </c>
      <c r="BZ23" s="50">
        <v>0</v>
      </c>
      <c r="CA23" s="50"/>
      <c r="CB23" s="50"/>
      <c r="CC23" s="50">
        <v>0</v>
      </c>
      <c r="CD23" s="50">
        <v>20000</v>
      </c>
      <c r="CE23" s="50"/>
      <c r="CF23" s="50"/>
      <c r="CG23" s="50">
        <v>0</v>
      </c>
      <c r="CH23" s="50">
        <v>0</v>
      </c>
      <c r="CI23" s="50">
        <f>VLOOKUP(A23,[1]Sheet7!E:G,2,FALSE)</f>
        <v>0</v>
      </c>
      <c r="CJ23" s="50">
        <f>VLOOKUP(A23,[1]Sheet7!E:G,3,FALSE)</f>
        <v>1500</v>
      </c>
      <c r="CK23" s="50">
        <f t="shared" si="4"/>
        <v>55250</v>
      </c>
      <c r="CL23" s="53"/>
    </row>
    <row r="24" spans="1:90" ht="14.5" x14ac:dyDescent="0.35">
      <c r="A24" s="47">
        <v>7475</v>
      </c>
      <c r="B24" s="18" t="s">
        <v>222</v>
      </c>
      <c r="C24" s="18" t="s">
        <v>223</v>
      </c>
      <c r="D24" s="18" t="s">
        <v>224</v>
      </c>
      <c r="E24" s="18" t="s">
        <v>105</v>
      </c>
      <c r="F24" s="18">
        <v>2026</v>
      </c>
      <c r="G24" s="18" t="s">
        <v>225</v>
      </c>
      <c r="H24" s="18" t="s">
        <v>226</v>
      </c>
      <c r="I24" s="18"/>
      <c r="J24" s="18"/>
      <c r="K24" s="48">
        <f t="shared" si="6"/>
        <v>2002.25</v>
      </c>
      <c r="L24" s="18" t="s">
        <v>227</v>
      </c>
      <c r="M24" s="18"/>
      <c r="N24" s="18"/>
      <c r="O24" s="18"/>
      <c r="P24" s="18"/>
      <c r="Q24" s="18">
        <v>19.48</v>
      </c>
      <c r="R24" s="18" t="s">
        <v>228</v>
      </c>
      <c r="S24" s="18"/>
      <c r="T24" s="18"/>
      <c r="U24" s="18"/>
      <c r="V24" s="18" t="s">
        <v>94</v>
      </c>
      <c r="W24" s="18">
        <v>48.97</v>
      </c>
      <c r="X24" s="18"/>
      <c r="Y24" s="18"/>
      <c r="Z24" s="18"/>
      <c r="AA24" s="18"/>
      <c r="AB24" s="18">
        <v>1752.1</v>
      </c>
      <c r="AC24" s="18"/>
      <c r="AD24" s="18"/>
      <c r="AE24" s="18">
        <v>201.18</v>
      </c>
      <c r="AF24" s="18"/>
      <c r="AG24" s="18"/>
      <c r="AH24" s="18"/>
      <c r="AI24" s="18" t="s">
        <v>229</v>
      </c>
      <c r="AJ24" s="18">
        <v>1</v>
      </c>
      <c r="AK24" s="18">
        <v>2</v>
      </c>
      <c r="AL24" s="18"/>
      <c r="AM24" s="18"/>
      <c r="AN24" s="18"/>
      <c r="AO24" s="18">
        <v>1</v>
      </c>
      <c r="AP24" s="18"/>
      <c r="AQ24" s="18">
        <v>1</v>
      </c>
      <c r="AR24" s="18">
        <f>VLOOKUP($A24,[1]Sheet1!$A:$G,7,FALSE)</f>
        <v>1</v>
      </c>
      <c r="AS24" s="18"/>
      <c r="AT24" s="18"/>
      <c r="AU24" s="18"/>
      <c r="AV24" s="18">
        <f>VLOOKUP($A24,[1]Sheet1!$A:$F,4,FALSE)</f>
        <v>4</v>
      </c>
      <c r="AW24" s="18">
        <f>VLOOKUP($A24,[1]Sheet1!$A:$F,5,FALSE)</f>
        <v>3</v>
      </c>
      <c r="AX24" s="18"/>
      <c r="AY24" s="18"/>
      <c r="AZ24" s="18"/>
      <c r="BA24" s="18"/>
      <c r="BB24" s="56">
        <v>1</v>
      </c>
      <c r="BC24" s="18"/>
      <c r="BD24" s="50" t="s">
        <v>96</v>
      </c>
      <c r="BE24" s="48">
        <v>126.85145038167937</v>
      </c>
      <c r="BF24" s="18">
        <v>7</v>
      </c>
      <c r="BG24" s="51"/>
      <c r="BH24" s="50"/>
      <c r="BI24" s="50"/>
      <c r="BJ24" s="50"/>
      <c r="BK24" s="50"/>
      <c r="BL24" s="50"/>
      <c r="BM24" s="50"/>
      <c r="BN24" s="50">
        <f t="shared" si="0"/>
        <v>0</v>
      </c>
      <c r="BO24" s="50">
        <f t="shared" si="1"/>
        <v>931539</v>
      </c>
      <c r="BP24" s="50"/>
      <c r="BQ24" s="50">
        <f t="shared" si="2"/>
        <v>931539</v>
      </c>
      <c r="BR24" s="50">
        <v>931539</v>
      </c>
      <c r="BS24" s="50">
        <f t="shared" si="3"/>
        <v>0</v>
      </c>
      <c r="BT24" s="50"/>
      <c r="BU24" s="50"/>
      <c r="BV24" s="52"/>
      <c r="BW24" s="50">
        <v>364039</v>
      </c>
      <c r="BX24" s="50">
        <v>150000</v>
      </c>
      <c r="BY24" s="50">
        <v>0</v>
      </c>
      <c r="BZ24" s="50">
        <v>0</v>
      </c>
      <c r="CA24" s="50"/>
      <c r="CB24" s="50"/>
      <c r="CC24" s="50">
        <v>417500</v>
      </c>
      <c r="CD24" s="50"/>
      <c r="CE24" s="50"/>
      <c r="CF24" s="50"/>
      <c r="CG24" s="50">
        <v>0</v>
      </c>
      <c r="CH24" s="50">
        <v>0</v>
      </c>
      <c r="CI24" s="50">
        <f>VLOOKUP(A24,[1]Sheet7!E:G,2,FALSE)</f>
        <v>515000</v>
      </c>
      <c r="CJ24" s="50">
        <f>VLOOKUP(A24,[1]Sheet7!E:G,3,FALSE)</f>
        <v>5000</v>
      </c>
      <c r="CK24" s="50">
        <f t="shared" si="4"/>
        <v>1446539</v>
      </c>
      <c r="CL24" s="53"/>
    </row>
    <row r="25" spans="1:90" ht="14.5" x14ac:dyDescent="0.35">
      <c r="A25" s="47">
        <v>7488</v>
      </c>
      <c r="B25" s="18" t="s">
        <v>230</v>
      </c>
      <c r="C25" s="18" t="s">
        <v>223</v>
      </c>
      <c r="D25" s="18" t="s">
        <v>231</v>
      </c>
      <c r="E25" s="18" t="s">
        <v>113</v>
      </c>
      <c r="F25" s="18">
        <v>2026</v>
      </c>
      <c r="G25" s="18" t="s">
        <v>232</v>
      </c>
      <c r="H25" s="18" t="s">
        <v>233</v>
      </c>
      <c r="I25" s="18" t="s">
        <v>91</v>
      </c>
      <c r="J25" s="18" t="s">
        <v>214</v>
      </c>
      <c r="K25" s="48">
        <f t="shared" si="6"/>
        <v>29.61</v>
      </c>
      <c r="L25" s="18" t="s">
        <v>234</v>
      </c>
      <c r="M25" s="18"/>
      <c r="N25" s="18"/>
      <c r="O25" s="18"/>
      <c r="P25" s="18"/>
      <c r="Q25" s="18"/>
      <c r="R25" s="18" t="s">
        <v>235</v>
      </c>
      <c r="S25" s="18"/>
      <c r="T25" s="18">
        <f>VLOOKUP(A25,[1]Sheet12!A:I,1,FALSE)</f>
        <v>7488</v>
      </c>
      <c r="U25" s="50">
        <f>W25/SUM(W25:AH25)*BR25</f>
        <v>197382.76</v>
      </c>
      <c r="V25" s="50"/>
      <c r="W25" s="18">
        <v>29.61</v>
      </c>
      <c r="X25" s="18"/>
      <c r="Y25" s="18"/>
      <c r="Z25" s="18"/>
      <c r="AA25" s="18"/>
      <c r="AB25" s="18"/>
      <c r="AC25" s="18"/>
      <c r="AD25" s="18"/>
      <c r="AE25" s="18"/>
      <c r="AF25" s="18"/>
      <c r="AG25" s="18"/>
      <c r="AH25" s="18"/>
      <c r="AI25" s="18" t="s">
        <v>127</v>
      </c>
      <c r="AJ25" s="18">
        <v>19</v>
      </c>
      <c r="AK25" s="18"/>
      <c r="AL25" s="18">
        <v>3</v>
      </c>
      <c r="AM25" s="18"/>
      <c r="AN25" s="18"/>
      <c r="AO25" s="18"/>
      <c r="AP25" s="18"/>
      <c r="AQ25" s="18"/>
      <c r="AR25" s="18">
        <f>VLOOKUP($A25,[1]Sheet1!$A:$G,7,FALSE)</f>
        <v>1</v>
      </c>
      <c r="AS25" s="18"/>
      <c r="AT25" s="18"/>
      <c r="AU25" s="18">
        <v>7</v>
      </c>
      <c r="AV25" s="18"/>
      <c r="AW25" s="18"/>
      <c r="AX25" s="18"/>
      <c r="AY25" s="18"/>
      <c r="AZ25" s="18"/>
      <c r="BA25" s="18"/>
      <c r="BB25" s="18"/>
      <c r="BC25" s="18"/>
      <c r="BD25" s="50" t="s">
        <v>96</v>
      </c>
      <c r="BE25" s="48">
        <v>115.51145038167937</v>
      </c>
      <c r="BF25" s="18">
        <v>40</v>
      </c>
      <c r="BG25" s="51"/>
      <c r="BH25" s="50"/>
      <c r="BI25" s="50"/>
      <c r="BJ25" s="50"/>
      <c r="BK25" s="50"/>
      <c r="BL25" s="50"/>
      <c r="BM25" s="50"/>
      <c r="BN25" s="50">
        <f t="shared" si="0"/>
        <v>0</v>
      </c>
      <c r="BO25" s="50">
        <f t="shared" si="1"/>
        <v>197382.76</v>
      </c>
      <c r="BP25" s="50"/>
      <c r="BQ25" s="50">
        <f t="shared" si="2"/>
        <v>197382.76</v>
      </c>
      <c r="BR25" s="50">
        <v>197382.76</v>
      </c>
      <c r="BS25" s="50">
        <f t="shared" si="3"/>
        <v>0</v>
      </c>
      <c r="BT25" s="50"/>
      <c r="BU25" s="50"/>
      <c r="BV25" s="52"/>
      <c r="BW25" s="50"/>
      <c r="BX25" s="50">
        <v>0</v>
      </c>
      <c r="BY25" s="50">
        <v>0</v>
      </c>
      <c r="BZ25" s="50">
        <v>0</v>
      </c>
      <c r="CA25" s="50"/>
      <c r="CB25" s="50"/>
      <c r="CC25" s="50">
        <v>0</v>
      </c>
      <c r="CD25" s="50">
        <v>197382.76</v>
      </c>
      <c r="CE25" s="50"/>
      <c r="CF25" s="50"/>
      <c r="CG25" s="50">
        <v>0</v>
      </c>
      <c r="CH25" s="50">
        <v>0</v>
      </c>
      <c r="CI25" s="50">
        <f>VLOOKUP(A25,[1]Sheet7!E:G,2,FALSE)</f>
        <v>0</v>
      </c>
      <c r="CJ25" s="50">
        <f>VLOOKUP(A25,[1]Sheet7!E:G,3,FALSE)</f>
        <v>31000</v>
      </c>
      <c r="CK25" s="50">
        <f t="shared" si="4"/>
        <v>197382.76</v>
      </c>
      <c r="CL25" s="53"/>
    </row>
    <row r="26" spans="1:90" ht="14.5" x14ac:dyDescent="0.35">
      <c r="A26" s="47">
        <v>7517</v>
      </c>
      <c r="B26" s="18" t="s">
        <v>236</v>
      </c>
      <c r="C26" s="18" t="s">
        <v>223</v>
      </c>
      <c r="D26" s="18" t="s">
        <v>237</v>
      </c>
      <c r="E26" s="18" t="s">
        <v>105</v>
      </c>
      <c r="F26" s="18">
        <v>2026</v>
      </c>
      <c r="G26" s="18" t="s">
        <v>238</v>
      </c>
      <c r="H26" s="18" t="s">
        <v>239</v>
      </c>
      <c r="I26" s="18"/>
      <c r="J26" s="18"/>
      <c r="K26" s="48">
        <f t="shared" si="6"/>
        <v>68.510000000000005</v>
      </c>
      <c r="L26" s="18" t="s">
        <v>240</v>
      </c>
      <c r="M26" s="18"/>
      <c r="N26" s="18"/>
      <c r="O26" s="18"/>
      <c r="P26" s="18"/>
      <c r="Q26" s="18"/>
      <c r="R26" s="18"/>
      <c r="S26" s="18"/>
      <c r="T26" s="18"/>
      <c r="U26" s="18"/>
      <c r="V26" s="18"/>
      <c r="W26" s="18"/>
      <c r="X26" s="18"/>
      <c r="Y26" s="18"/>
      <c r="Z26" s="18"/>
      <c r="AA26" s="18">
        <v>0.01</v>
      </c>
      <c r="AB26" s="18"/>
      <c r="AC26" s="18"/>
      <c r="AD26" s="18"/>
      <c r="AE26" s="18">
        <v>68.5</v>
      </c>
      <c r="AF26" s="18"/>
      <c r="AG26" s="18"/>
      <c r="AH26" s="18"/>
      <c r="AI26" s="18" t="s">
        <v>241</v>
      </c>
      <c r="AJ26" s="18">
        <v>3</v>
      </c>
      <c r="AK26" s="18">
        <v>9</v>
      </c>
      <c r="AL26" s="18"/>
      <c r="AM26" s="18"/>
      <c r="AN26" s="18"/>
      <c r="AO26" s="18"/>
      <c r="AP26" s="18">
        <v>2</v>
      </c>
      <c r="AQ26" s="18">
        <v>1</v>
      </c>
      <c r="AR26" s="18">
        <v>1</v>
      </c>
      <c r="AS26" s="18">
        <f>VLOOKUP($A26,[1]Sheet1!$A:$G,6,FALSE)</f>
        <v>2</v>
      </c>
      <c r="AT26" s="18">
        <f>VLOOKUP($A26,[1]Sheet1!$A:$F,2,FALSE)</f>
        <v>5</v>
      </c>
      <c r="AU26" s="18"/>
      <c r="AV26" s="18"/>
      <c r="AW26" s="18"/>
      <c r="AX26" s="18"/>
      <c r="AY26" s="18"/>
      <c r="AZ26" s="18"/>
      <c r="BA26" s="18">
        <v>1</v>
      </c>
      <c r="BB26" s="18"/>
      <c r="BC26" s="18"/>
      <c r="BD26" s="50" t="s">
        <v>96</v>
      </c>
      <c r="BE26" s="48">
        <v>113.96145038167937</v>
      </c>
      <c r="BF26" s="18">
        <v>48</v>
      </c>
      <c r="BG26" s="51"/>
      <c r="BH26" s="50">
        <v>39200</v>
      </c>
      <c r="BI26" s="50"/>
      <c r="BJ26" s="50">
        <v>3250</v>
      </c>
      <c r="BK26" s="50">
        <v>3500</v>
      </c>
      <c r="BL26" s="50">
        <v>12600</v>
      </c>
      <c r="BM26" s="50">
        <v>5000</v>
      </c>
      <c r="BN26" s="50">
        <f t="shared" si="0"/>
        <v>63550</v>
      </c>
      <c r="BO26" s="50">
        <f t="shared" si="1"/>
        <v>0</v>
      </c>
      <c r="BP26" s="50"/>
      <c r="BQ26" s="50">
        <f t="shared" si="2"/>
        <v>63550</v>
      </c>
      <c r="BR26" s="50">
        <v>63550</v>
      </c>
      <c r="BS26" s="50">
        <f t="shared" si="3"/>
        <v>0</v>
      </c>
      <c r="BT26" s="50"/>
      <c r="BU26" s="50"/>
      <c r="BV26" s="52"/>
      <c r="BW26" s="50"/>
      <c r="BX26" s="50">
        <v>0</v>
      </c>
      <c r="BY26" s="50">
        <v>0</v>
      </c>
      <c r="BZ26" s="50">
        <v>0</v>
      </c>
      <c r="CA26" s="50"/>
      <c r="CB26" s="50"/>
      <c r="CC26" s="50">
        <v>63550</v>
      </c>
      <c r="CD26" s="50"/>
      <c r="CE26" s="50"/>
      <c r="CF26" s="50"/>
      <c r="CG26" s="50">
        <v>0</v>
      </c>
      <c r="CH26" s="50">
        <v>0</v>
      </c>
      <c r="CI26" s="50">
        <f>VLOOKUP(A26,[1]Sheet7!E:G,2,FALSE)</f>
        <v>0</v>
      </c>
      <c r="CJ26" s="50">
        <f>VLOOKUP(A26,[1]Sheet7!E:G,3,FALSE)</f>
        <v>19000</v>
      </c>
      <c r="CK26" s="50">
        <f t="shared" si="4"/>
        <v>63550</v>
      </c>
      <c r="CL26" s="53"/>
    </row>
    <row r="27" spans="1:90" ht="14.5" x14ac:dyDescent="0.35">
      <c r="A27" s="47">
        <v>7448</v>
      </c>
      <c r="B27" s="18" t="s">
        <v>242</v>
      </c>
      <c r="C27" s="18" t="s">
        <v>223</v>
      </c>
      <c r="D27" s="18" t="s">
        <v>243</v>
      </c>
      <c r="E27" s="18" t="s">
        <v>105</v>
      </c>
      <c r="F27" s="18">
        <v>2026</v>
      </c>
      <c r="G27" s="18" t="s">
        <v>244</v>
      </c>
      <c r="H27" s="18" t="s">
        <v>245</v>
      </c>
      <c r="I27" s="18" t="s">
        <v>91</v>
      </c>
      <c r="J27" s="18" t="s">
        <v>214</v>
      </c>
      <c r="K27" s="48">
        <f t="shared" si="6"/>
        <v>1.44</v>
      </c>
      <c r="L27" s="18" t="s">
        <v>246</v>
      </c>
      <c r="M27" s="18">
        <v>2</v>
      </c>
      <c r="N27" s="18" t="s">
        <v>247</v>
      </c>
      <c r="O27" s="54">
        <v>1.44</v>
      </c>
      <c r="P27" s="18"/>
      <c r="Q27" s="18"/>
      <c r="R27" s="18"/>
      <c r="S27" s="18"/>
      <c r="T27" s="18">
        <f>VLOOKUP(A27,[1]Sheet12!A:I,1,FALSE)</f>
        <v>7448</v>
      </c>
      <c r="U27" s="50">
        <f>W27/SUM(W27:AH27)*BR27</f>
        <v>164000</v>
      </c>
      <c r="V27" s="50" t="s">
        <v>94</v>
      </c>
      <c r="W27" s="18">
        <v>1.44</v>
      </c>
      <c r="X27" s="18"/>
      <c r="Y27" s="18"/>
      <c r="Z27" s="18"/>
      <c r="AA27" s="18"/>
      <c r="AB27" s="18"/>
      <c r="AC27" s="18"/>
      <c r="AD27" s="18"/>
      <c r="AE27" s="18"/>
      <c r="AF27" s="18"/>
      <c r="AG27" s="18"/>
      <c r="AH27" s="18"/>
      <c r="AI27" s="18" t="s">
        <v>137</v>
      </c>
      <c r="AJ27" s="18">
        <v>2</v>
      </c>
      <c r="AK27" s="18">
        <v>1</v>
      </c>
      <c r="AL27" s="18"/>
      <c r="AM27" s="18"/>
      <c r="AN27" s="18"/>
      <c r="AO27" s="18"/>
      <c r="AP27" s="18"/>
      <c r="AQ27" s="18">
        <v>1</v>
      </c>
      <c r="AR27" s="18">
        <f>VLOOKUP($A27,[1]Sheet1!$A:$G,7,FALSE)</f>
        <v>1</v>
      </c>
      <c r="AS27" s="18">
        <f>VLOOKUP($A27,[1]Sheet1!$A:$G,6,FALSE)</f>
        <v>2</v>
      </c>
      <c r="AT27" s="18"/>
      <c r="AU27" s="18"/>
      <c r="AV27" s="18"/>
      <c r="AW27" s="18">
        <f>VLOOKUP($A27,[1]Sheet1!$A:$F,5,FALSE)</f>
        <v>3</v>
      </c>
      <c r="AX27" s="18"/>
      <c r="AY27" s="18"/>
      <c r="AZ27" s="18"/>
      <c r="BA27" s="18"/>
      <c r="BB27" s="18"/>
      <c r="BC27" s="18"/>
      <c r="BD27" s="50" t="s">
        <v>110</v>
      </c>
      <c r="BE27" s="48">
        <v>105.62145038167937</v>
      </c>
      <c r="BF27" s="18">
        <v>84</v>
      </c>
      <c r="BG27" s="51"/>
      <c r="BH27" s="50">
        <f>500+17000+80000+24000+42500</f>
        <v>164000</v>
      </c>
      <c r="BI27" s="50"/>
      <c r="BJ27" s="50"/>
      <c r="BK27" s="50"/>
      <c r="BL27" s="50"/>
      <c r="BM27" s="50"/>
      <c r="BN27" s="50">
        <f t="shared" si="0"/>
        <v>164000</v>
      </c>
      <c r="BO27" s="50">
        <f t="shared" si="1"/>
        <v>0</v>
      </c>
      <c r="BP27" s="50"/>
      <c r="BQ27" s="50">
        <f t="shared" si="2"/>
        <v>164000</v>
      </c>
      <c r="BR27" s="50">
        <v>164000</v>
      </c>
      <c r="BS27" s="50">
        <f t="shared" si="3"/>
        <v>0</v>
      </c>
      <c r="BT27" s="50"/>
      <c r="BU27" s="50"/>
      <c r="BV27" s="52"/>
      <c r="BW27" s="50"/>
      <c r="BX27" s="50">
        <v>0</v>
      </c>
      <c r="BY27" s="50">
        <v>0</v>
      </c>
      <c r="BZ27" s="50">
        <v>0</v>
      </c>
      <c r="CA27" s="50"/>
      <c r="CB27" s="50"/>
      <c r="CC27" s="50">
        <v>164000</v>
      </c>
      <c r="CD27" s="50"/>
      <c r="CE27" s="50"/>
      <c r="CF27" s="50"/>
      <c r="CG27" s="50">
        <v>0</v>
      </c>
      <c r="CH27" s="50">
        <v>0</v>
      </c>
      <c r="CI27" s="50">
        <f>VLOOKUP(A27,[1]Sheet7!E:G,2,FALSE)</f>
        <v>0</v>
      </c>
      <c r="CJ27" s="50">
        <f>VLOOKUP(A27,[1]Sheet7!E:G,3,FALSE)</f>
        <v>20000</v>
      </c>
      <c r="CK27" s="50">
        <f t="shared" si="4"/>
        <v>164000</v>
      </c>
      <c r="CL27" s="53"/>
    </row>
    <row r="28" spans="1:90" ht="14.5" x14ac:dyDescent="0.35">
      <c r="A28" s="47">
        <v>7371</v>
      </c>
      <c r="B28" s="18" t="s">
        <v>248</v>
      </c>
      <c r="C28" s="18" t="s">
        <v>223</v>
      </c>
      <c r="D28" s="18" t="s">
        <v>249</v>
      </c>
      <c r="E28" s="18" t="s">
        <v>105</v>
      </c>
      <c r="F28" s="18">
        <v>2026</v>
      </c>
      <c r="G28" s="18" t="s">
        <v>250</v>
      </c>
      <c r="H28" s="18" t="s">
        <v>251</v>
      </c>
      <c r="I28" s="18"/>
      <c r="J28" s="18"/>
      <c r="K28" s="48">
        <f t="shared" si="6"/>
        <v>28.860000000000003</v>
      </c>
      <c r="L28" s="18" t="s">
        <v>240</v>
      </c>
      <c r="M28" s="18"/>
      <c r="N28" s="18"/>
      <c r="O28" s="18"/>
      <c r="P28" s="18"/>
      <c r="Q28" s="18"/>
      <c r="R28" s="18"/>
      <c r="S28" s="18"/>
      <c r="T28" s="18"/>
      <c r="U28" s="18"/>
      <c r="V28" s="18"/>
      <c r="W28" s="18"/>
      <c r="X28" s="18"/>
      <c r="Y28" s="18"/>
      <c r="Z28" s="18"/>
      <c r="AA28" s="18">
        <v>28.85</v>
      </c>
      <c r="AB28" s="18"/>
      <c r="AC28" s="18">
        <v>0.01</v>
      </c>
      <c r="AD28" s="18"/>
      <c r="AE28" s="18"/>
      <c r="AF28" s="18"/>
      <c r="AG28" s="18"/>
      <c r="AH28" s="18"/>
      <c r="AI28" s="18"/>
      <c r="AJ28" s="18"/>
      <c r="AK28" s="18"/>
      <c r="AL28" s="18"/>
      <c r="AM28" s="18"/>
      <c r="AN28" s="18"/>
      <c r="AO28" s="18"/>
      <c r="AP28" s="18"/>
      <c r="AQ28" s="18"/>
      <c r="AR28" s="18">
        <v>1</v>
      </c>
      <c r="AS28" s="18">
        <f>VLOOKUP($A28,[1]Sheet1!$A:$G,6,FALSE)</f>
        <v>2</v>
      </c>
      <c r="AT28" s="18">
        <f>VLOOKUP($A28,[1]Sheet1!$A:$F,2,FALSE)</f>
        <v>5</v>
      </c>
      <c r="AU28" s="18"/>
      <c r="AV28" s="18"/>
      <c r="AW28" s="18"/>
      <c r="AX28" s="18"/>
      <c r="AY28" s="18"/>
      <c r="AZ28" s="18"/>
      <c r="BA28" s="18">
        <v>1</v>
      </c>
      <c r="BB28" s="18"/>
      <c r="BC28" s="18"/>
      <c r="BD28" s="50" t="s">
        <v>110</v>
      </c>
      <c r="BE28" s="48">
        <v>104.07145038167937</v>
      </c>
      <c r="BF28" s="18">
        <v>88</v>
      </c>
      <c r="BG28" s="51"/>
      <c r="BH28" s="50">
        <f>17000+70000+25000+70000</f>
        <v>182000</v>
      </c>
      <c r="BI28" s="50"/>
      <c r="BJ28" s="50"/>
      <c r="BK28" s="50"/>
      <c r="BL28" s="50"/>
      <c r="BM28" s="50"/>
      <c r="BN28" s="50">
        <f t="shared" si="0"/>
        <v>182000</v>
      </c>
      <c r="BO28" s="50">
        <f t="shared" si="1"/>
        <v>0</v>
      </c>
      <c r="BP28" s="50"/>
      <c r="BQ28" s="50">
        <f t="shared" si="2"/>
        <v>182000</v>
      </c>
      <c r="BR28" s="50">
        <v>182000</v>
      </c>
      <c r="BS28" s="50">
        <f t="shared" si="3"/>
        <v>0</v>
      </c>
      <c r="BT28" s="50"/>
      <c r="BU28" s="50"/>
      <c r="BV28" s="52"/>
      <c r="BW28" s="50"/>
      <c r="BX28" s="50">
        <v>182000</v>
      </c>
      <c r="BY28" s="50">
        <v>0</v>
      </c>
      <c r="BZ28" s="50">
        <v>0</v>
      </c>
      <c r="CA28" s="50"/>
      <c r="CB28" s="50"/>
      <c r="CC28" s="50">
        <v>0</v>
      </c>
      <c r="CD28" s="50"/>
      <c r="CE28" s="50"/>
      <c r="CF28" s="50"/>
      <c r="CG28" s="50">
        <v>0</v>
      </c>
      <c r="CH28" s="50">
        <v>0</v>
      </c>
      <c r="CI28" s="50">
        <f>VLOOKUP(A28,[1]Sheet7!E:G,2,FALSE)</f>
        <v>0</v>
      </c>
      <c r="CJ28" s="50">
        <f>VLOOKUP(A28,[1]Sheet7!E:G,3,FALSE)</f>
        <v>1081500</v>
      </c>
      <c r="CK28" s="50">
        <f t="shared" si="4"/>
        <v>182000</v>
      </c>
      <c r="CL28" s="53"/>
    </row>
    <row r="29" spans="1:90" ht="14.5" x14ac:dyDescent="0.35">
      <c r="A29" s="47">
        <v>7369</v>
      </c>
      <c r="B29" s="18" t="s">
        <v>252</v>
      </c>
      <c r="C29" s="18" t="s">
        <v>223</v>
      </c>
      <c r="D29" s="18" t="s">
        <v>253</v>
      </c>
      <c r="E29" s="18" t="s">
        <v>113</v>
      </c>
      <c r="F29" s="18">
        <v>2026</v>
      </c>
      <c r="G29" s="18" t="s">
        <v>254</v>
      </c>
      <c r="H29" s="18" t="s">
        <v>255</v>
      </c>
      <c r="I29" s="18" t="s">
        <v>91</v>
      </c>
      <c r="J29" s="18" t="s">
        <v>256</v>
      </c>
      <c r="K29" s="48">
        <f t="shared" si="6"/>
        <v>3469.83</v>
      </c>
      <c r="L29" s="18" t="s">
        <v>234</v>
      </c>
      <c r="M29" s="18">
        <v>3</v>
      </c>
      <c r="N29" s="18"/>
      <c r="O29" s="18"/>
      <c r="P29" s="18"/>
      <c r="Q29" s="18"/>
      <c r="R29" s="18"/>
      <c r="S29" s="18"/>
      <c r="T29" s="18"/>
      <c r="U29" s="18"/>
      <c r="V29" s="18"/>
      <c r="W29" s="18">
        <v>2835.37</v>
      </c>
      <c r="X29" s="18"/>
      <c r="Y29" s="18"/>
      <c r="Z29" s="18"/>
      <c r="AA29" s="18">
        <v>0</v>
      </c>
      <c r="AB29" s="18">
        <v>617.05999999999995</v>
      </c>
      <c r="AC29" s="18">
        <v>0.02</v>
      </c>
      <c r="AD29" s="18"/>
      <c r="AE29" s="18">
        <v>17.38</v>
      </c>
      <c r="AF29" s="18"/>
      <c r="AG29" s="18"/>
      <c r="AH29" s="18"/>
      <c r="AI29" s="18" t="s">
        <v>229</v>
      </c>
      <c r="AJ29" s="18">
        <v>7</v>
      </c>
      <c r="AK29" s="18">
        <v>10</v>
      </c>
      <c r="AL29" s="18"/>
      <c r="AM29" s="18"/>
      <c r="AN29" s="18"/>
      <c r="AO29" s="18">
        <v>2</v>
      </c>
      <c r="AP29" s="18"/>
      <c r="AQ29" s="18">
        <v>1</v>
      </c>
      <c r="AR29" s="18">
        <f>VLOOKUP($A29,[1]Sheet1!$A:$G,7,FALSE)</f>
        <v>1</v>
      </c>
      <c r="AS29" s="18">
        <f>VLOOKUP($A29,[1]Sheet1!$A:$G,6,FALSE)</f>
        <v>2</v>
      </c>
      <c r="AT29" s="18"/>
      <c r="AU29" s="18"/>
      <c r="AV29" s="18"/>
      <c r="AW29" s="18"/>
      <c r="AX29" s="18"/>
      <c r="AY29" s="18"/>
      <c r="AZ29" s="18"/>
      <c r="BA29" s="18"/>
      <c r="BB29" s="65">
        <v>1</v>
      </c>
      <c r="BC29" s="18"/>
      <c r="BD29" s="50" t="s">
        <v>203</v>
      </c>
      <c r="BE29" s="48">
        <v>93.851450381679371</v>
      </c>
      <c r="BF29" s="18">
        <v>110</v>
      </c>
      <c r="BG29" s="51"/>
      <c r="BH29" s="50">
        <f>193650+35000</f>
        <v>228650</v>
      </c>
      <c r="BI29" s="50"/>
      <c r="BJ29" s="50"/>
      <c r="BK29" s="50"/>
      <c r="BL29" s="50"/>
      <c r="BM29" s="50"/>
      <c r="BN29" s="50">
        <f t="shared" si="0"/>
        <v>228650</v>
      </c>
      <c r="BO29" s="50">
        <f t="shared" si="1"/>
        <v>0</v>
      </c>
      <c r="BP29" s="50"/>
      <c r="BQ29" s="50">
        <f t="shared" si="2"/>
        <v>228650</v>
      </c>
      <c r="BR29" s="50">
        <v>228650</v>
      </c>
      <c r="BS29" s="50">
        <f t="shared" si="3"/>
        <v>0</v>
      </c>
      <c r="BT29" s="50"/>
      <c r="BU29" s="50"/>
      <c r="BV29" s="52"/>
      <c r="BW29" s="50"/>
      <c r="BX29" s="50">
        <v>0</v>
      </c>
      <c r="BY29" s="50">
        <v>193650</v>
      </c>
      <c r="BZ29" s="50">
        <v>0</v>
      </c>
      <c r="CA29" s="50"/>
      <c r="CB29" s="50"/>
      <c r="CC29" s="50">
        <v>35000</v>
      </c>
      <c r="CD29" s="50"/>
      <c r="CE29" s="50"/>
      <c r="CF29" s="50"/>
      <c r="CG29" s="50">
        <v>0</v>
      </c>
      <c r="CH29" s="50">
        <v>0</v>
      </c>
      <c r="CI29" s="50">
        <f>VLOOKUP(A29,[1]Sheet7!E:G,2,FALSE)</f>
        <v>0</v>
      </c>
      <c r="CJ29" s="50">
        <f>VLOOKUP(A29,[1]Sheet7!E:G,3,FALSE)</f>
        <v>0</v>
      </c>
      <c r="CK29" s="50">
        <f t="shared" si="4"/>
        <v>228650</v>
      </c>
      <c r="CL29" s="53"/>
    </row>
    <row r="30" spans="1:90" ht="14.5" x14ac:dyDescent="0.35">
      <c r="A30" s="47">
        <v>7256</v>
      </c>
      <c r="B30" s="18" t="s">
        <v>257</v>
      </c>
      <c r="C30" s="18" t="s">
        <v>223</v>
      </c>
      <c r="D30" s="18" t="s">
        <v>258</v>
      </c>
      <c r="E30" s="18" t="s">
        <v>88</v>
      </c>
      <c r="F30" s="18">
        <v>2026</v>
      </c>
      <c r="G30" s="18"/>
      <c r="H30" s="18"/>
      <c r="I30" s="18" t="s">
        <v>91</v>
      </c>
      <c r="J30" s="18" t="s">
        <v>138</v>
      </c>
      <c r="K30" s="48">
        <f t="shared" si="6"/>
        <v>139.94</v>
      </c>
      <c r="L30" s="18" t="s">
        <v>240</v>
      </c>
      <c r="M30" s="18"/>
      <c r="N30" s="18"/>
      <c r="O30" s="18"/>
      <c r="P30" s="18"/>
      <c r="Q30" s="18"/>
      <c r="R30" s="18"/>
      <c r="S30" s="18"/>
      <c r="T30" s="18"/>
      <c r="U30" s="18"/>
      <c r="V30" s="18"/>
      <c r="W30" s="18"/>
      <c r="X30" s="18"/>
      <c r="Y30" s="18"/>
      <c r="Z30" s="18"/>
      <c r="AA30" s="18"/>
      <c r="AB30" s="18"/>
      <c r="AC30" s="18"/>
      <c r="AD30" s="18"/>
      <c r="AE30" s="18"/>
      <c r="AF30" s="18">
        <v>139.94</v>
      </c>
      <c r="AG30" s="18"/>
      <c r="AH30" s="18"/>
      <c r="AI30" s="18" t="s">
        <v>95</v>
      </c>
      <c r="AJ30" s="18">
        <v>17</v>
      </c>
      <c r="AK30" s="18">
        <v>11</v>
      </c>
      <c r="AL30" s="18"/>
      <c r="AM30" s="18"/>
      <c r="AN30" s="18">
        <v>4</v>
      </c>
      <c r="AO30" s="18"/>
      <c r="AP30" s="18"/>
      <c r="AQ30" s="18" t="s">
        <v>259</v>
      </c>
      <c r="AR30" s="18">
        <v>1</v>
      </c>
      <c r="AS30" s="18"/>
      <c r="AT30" s="18"/>
      <c r="AU30" s="18"/>
      <c r="AV30" s="18"/>
      <c r="AW30" s="18"/>
      <c r="AX30" s="18"/>
      <c r="AY30" s="18"/>
      <c r="AZ30" s="18"/>
      <c r="BA30" s="18"/>
      <c r="BB30" s="18"/>
      <c r="BC30" s="18"/>
      <c r="BD30" s="50" t="s">
        <v>203</v>
      </c>
      <c r="BE30" s="48">
        <v>89.291450381679368</v>
      </c>
      <c r="BF30" s="18">
        <v>117</v>
      </c>
      <c r="BG30" s="51"/>
      <c r="BH30" s="50">
        <v>235000</v>
      </c>
      <c r="BI30" s="50"/>
      <c r="BJ30" s="50"/>
      <c r="BK30" s="50"/>
      <c r="BL30" s="50"/>
      <c r="BM30" s="50"/>
      <c r="BN30" s="50">
        <f t="shared" si="0"/>
        <v>235000</v>
      </c>
      <c r="BO30" s="50">
        <f t="shared" si="1"/>
        <v>0</v>
      </c>
      <c r="BP30" s="50"/>
      <c r="BQ30" s="50">
        <f t="shared" si="2"/>
        <v>235000</v>
      </c>
      <c r="BR30" s="50">
        <v>235000</v>
      </c>
      <c r="BS30" s="50">
        <f t="shared" si="3"/>
        <v>0</v>
      </c>
      <c r="BT30" s="50"/>
      <c r="BU30" s="50"/>
      <c r="BV30" s="52"/>
      <c r="BW30" s="50"/>
      <c r="BX30" s="50">
        <v>0</v>
      </c>
      <c r="BY30" s="50">
        <v>0</v>
      </c>
      <c r="BZ30" s="50">
        <v>235000</v>
      </c>
      <c r="CA30" s="50"/>
      <c r="CB30" s="50"/>
      <c r="CC30" s="50">
        <v>0</v>
      </c>
      <c r="CD30" s="50"/>
      <c r="CE30" s="50"/>
      <c r="CF30" s="50"/>
      <c r="CG30" s="50">
        <v>0</v>
      </c>
      <c r="CH30" s="50">
        <v>0</v>
      </c>
      <c r="CI30" s="50">
        <f>VLOOKUP(A30,[1]Sheet7!E:G,2,FALSE)</f>
        <v>0</v>
      </c>
      <c r="CJ30" s="50">
        <f>VLOOKUP(A30,[1]Sheet7!E:G,3,FALSE)</f>
        <v>10000</v>
      </c>
      <c r="CK30" s="50">
        <f t="shared" si="4"/>
        <v>235000</v>
      </c>
      <c r="CL30" s="53"/>
    </row>
    <row r="31" spans="1:90" ht="14.5" x14ac:dyDescent="0.35">
      <c r="A31" s="47">
        <v>7363</v>
      </c>
      <c r="B31" s="18" t="s">
        <v>260</v>
      </c>
      <c r="C31" s="18" t="s">
        <v>223</v>
      </c>
      <c r="D31" s="18" t="s">
        <v>261</v>
      </c>
      <c r="E31" s="18" t="s">
        <v>262</v>
      </c>
      <c r="F31" s="18">
        <v>2026</v>
      </c>
      <c r="G31" s="18" t="s">
        <v>263</v>
      </c>
      <c r="H31" s="18" t="s">
        <v>264</v>
      </c>
      <c r="I31" s="18" t="s">
        <v>91</v>
      </c>
      <c r="J31" s="18" t="s">
        <v>265</v>
      </c>
      <c r="K31" s="48" t="s">
        <v>266</v>
      </c>
      <c r="L31" s="18" t="s">
        <v>267</v>
      </c>
      <c r="M31" s="18">
        <v>4</v>
      </c>
      <c r="N31" s="18" t="s">
        <v>247</v>
      </c>
      <c r="O31" s="58">
        <v>123852.99</v>
      </c>
      <c r="P31" s="18"/>
      <c r="Q31" s="18"/>
      <c r="R31" s="18"/>
      <c r="S31" s="18"/>
      <c r="T31" s="18"/>
      <c r="U31" s="18"/>
      <c r="V31" s="18"/>
      <c r="W31" s="18"/>
      <c r="X31" s="18"/>
      <c r="Y31" s="18"/>
      <c r="Z31" s="18"/>
      <c r="AA31" s="18"/>
      <c r="AB31" s="18"/>
      <c r="AC31" s="18"/>
      <c r="AD31" s="18"/>
      <c r="AE31" s="18"/>
      <c r="AF31" s="18"/>
      <c r="AG31" s="18"/>
      <c r="AH31" s="18"/>
      <c r="AI31" s="18" t="s">
        <v>95</v>
      </c>
      <c r="AJ31" s="18">
        <v>20</v>
      </c>
      <c r="AK31" s="18">
        <v>15</v>
      </c>
      <c r="AL31" s="18"/>
      <c r="AM31" s="18"/>
      <c r="AN31" s="18">
        <v>5</v>
      </c>
      <c r="AO31" s="18"/>
      <c r="AP31" s="18"/>
      <c r="AQ31" s="18"/>
      <c r="AR31" s="18">
        <f>VLOOKUP($A31,[1]Sheet1!$A:$G,7,FALSE)</f>
        <v>1</v>
      </c>
      <c r="AS31" s="18"/>
      <c r="AT31" s="18"/>
      <c r="AU31" s="18"/>
      <c r="AV31" s="18"/>
      <c r="AW31" s="18"/>
      <c r="AX31" s="18"/>
      <c r="AY31" s="18"/>
      <c r="AZ31" s="18"/>
      <c r="BA31" s="18"/>
      <c r="BB31" s="18"/>
      <c r="BC31" s="18"/>
      <c r="BD31" s="50" t="s">
        <v>125</v>
      </c>
      <c r="BE31" s="48"/>
      <c r="BF31" s="18"/>
      <c r="BG31" s="51"/>
      <c r="BH31" s="50"/>
      <c r="BI31" s="50"/>
      <c r="BJ31" s="50"/>
      <c r="BK31" s="50"/>
      <c r="BL31" s="50"/>
      <c r="BM31" s="50"/>
      <c r="BN31" s="50">
        <f t="shared" si="0"/>
        <v>0</v>
      </c>
      <c r="BO31" s="50">
        <f t="shared" si="1"/>
        <v>362656.01</v>
      </c>
      <c r="BP31" s="50"/>
      <c r="BQ31" s="50">
        <f t="shared" si="2"/>
        <v>362656.01</v>
      </c>
      <c r="BR31" s="50">
        <v>362656.01</v>
      </c>
      <c r="BS31" s="50">
        <f t="shared" si="3"/>
        <v>0</v>
      </c>
      <c r="BT31" s="50">
        <f>CG31-CE31</f>
        <v>151741.82999999999</v>
      </c>
      <c r="BU31" s="50">
        <f>CH31-CF31</f>
        <v>34505.15</v>
      </c>
      <c r="BV31" s="52"/>
      <c r="BW31" s="50">
        <v>362656.01</v>
      </c>
      <c r="BX31" s="50">
        <v>0</v>
      </c>
      <c r="BY31" s="50">
        <v>0</v>
      </c>
      <c r="BZ31" s="50">
        <v>0</v>
      </c>
      <c r="CA31" s="50"/>
      <c r="CB31" s="50"/>
      <c r="CC31" s="50">
        <v>0</v>
      </c>
      <c r="CD31" s="50"/>
      <c r="CE31" s="50"/>
      <c r="CF31" s="50"/>
      <c r="CG31" s="50">
        <v>151741.82999999999</v>
      </c>
      <c r="CH31" s="50">
        <v>34505.15</v>
      </c>
      <c r="CI31" s="50">
        <f>VLOOKUP(A31,[1]Sheet7!E:G,2,FALSE)</f>
        <v>0</v>
      </c>
      <c r="CJ31" s="50">
        <f>VLOOKUP(A31,[1]Sheet7!E:G,3,FALSE)</f>
        <v>6267.57</v>
      </c>
      <c r="CK31" s="50">
        <f t="shared" si="4"/>
        <v>362656.01</v>
      </c>
      <c r="CL31" s="53"/>
    </row>
    <row r="32" spans="1:90" ht="14.5" x14ac:dyDescent="0.35">
      <c r="A32" s="57">
        <v>7461</v>
      </c>
      <c r="B32" s="18" t="s">
        <v>268</v>
      </c>
      <c r="C32" s="18" t="s">
        <v>223</v>
      </c>
      <c r="D32" s="18" t="s">
        <v>224</v>
      </c>
      <c r="E32" s="18" t="s">
        <v>105</v>
      </c>
      <c r="F32" s="18">
        <v>2026</v>
      </c>
      <c r="G32" s="18" t="s">
        <v>269</v>
      </c>
      <c r="H32" s="18" t="s">
        <v>270</v>
      </c>
      <c r="I32" s="18"/>
      <c r="J32" s="18"/>
      <c r="K32" s="48">
        <f>SUM(W32:AH32)</f>
        <v>2433.02</v>
      </c>
      <c r="L32" s="18" t="s">
        <v>246</v>
      </c>
      <c r="M32" s="18">
        <v>4</v>
      </c>
      <c r="N32" s="18" t="s">
        <v>247</v>
      </c>
      <c r="O32" s="58">
        <v>2432.2600000000002</v>
      </c>
      <c r="P32" s="18"/>
      <c r="Q32" s="18">
        <v>738.09</v>
      </c>
      <c r="R32" s="18" t="s">
        <v>271</v>
      </c>
      <c r="S32" s="18"/>
      <c r="T32" s="18">
        <f>VLOOKUP(A32,[1]Sheet12!A:I,1,FALSE)</f>
        <v>7461</v>
      </c>
      <c r="U32" s="50">
        <f>W32/SUM(W32:AH32)*BR32</f>
        <v>41646.020172460565</v>
      </c>
      <c r="V32" s="50"/>
      <c r="W32" s="18">
        <v>750.56</v>
      </c>
      <c r="X32" s="18"/>
      <c r="Y32" s="18"/>
      <c r="Z32" s="18"/>
      <c r="AA32" s="18"/>
      <c r="AB32" s="18"/>
      <c r="AC32" s="18"/>
      <c r="AD32" s="18"/>
      <c r="AE32" s="18">
        <v>1682.46</v>
      </c>
      <c r="AF32" s="18"/>
      <c r="AG32" s="18"/>
      <c r="AH32" s="18"/>
      <c r="AI32" s="18" t="s">
        <v>137</v>
      </c>
      <c r="AJ32" s="18">
        <v>5</v>
      </c>
      <c r="AK32" s="18">
        <v>3</v>
      </c>
      <c r="AL32" s="18"/>
      <c r="AM32" s="18"/>
      <c r="AN32" s="18"/>
      <c r="AO32" s="18"/>
      <c r="AP32" s="18"/>
      <c r="AQ32" s="18">
        <v>1</v>
      </c>
      <c r="AR32" s="18">
        <f>VLOOKUP($A32,[1]Sheet1!$A:$G,7,FALSE)</f>
        <v>1</v>
      </c>
      <c r="AS32" s="18">
        <f>VLOOKUP($A32,[1]Sheet1!$A:$G,6,FALSE)</f>
        <v>2</v>
      </c>
      <c r="AT32" s="18"/>
      <c r="AU32" s="18"/>
      <c r="AV32" s="18"/>
      <c r="AW32" s="18"/>
      <c r="AX32" s="18"/>
      <c r="AY32" s="18"/>
      <c r="AZ32" s="18"/>
      <c r="BA32" s="18"/>
      <c r="BB32" s="56">
        <v>1</v>
      </c>
      <c r="BC32" s="18"/>
      <c r="BD32" s="50" t="s">
        <v>96</v>
      </c>
      <c r="BE32" s="48">
        <v>112.07145038167937</v>
      </c>
      <c r="BF32" s="18">
        <v>59</v>
      </c>
      <c r="BG32" s="51"/>
      <c r="BH32" s="50"/>
      <c r="BI32" s="50"/>
      <c r="BJ32" s="50"/>
      <c r="BK32" s="50"/>
      <c r="BL32" s="50"/>
      <c r="BM32" s="50"/>
      <c r="BN32" s="50">
        <f t="shared" si="0"/>
        <v>0</v>
      </c>
      <c r="BO32" s="50">
        <f t="shared" si="1"/>
        <v>70000</v>
      </c>
      <c r="BP32" s="50"/>
      <c r="BQ32" s="50">
        <f t="shared" si="2"/>
        <v>70000</v>
      </c>
      <c r="BR32" s="50">
        <v>135000</v>
      </c>
      <c r="BS32" s="50">
        <f t="shared" si="3"/>
        <v>65000</v>
      </c>
      <c r="BT32" s="50">
        <v>0</v>
      </c>
      <c r="BU32" s="50"/>
      <c r="BV32" s="52" t="s">
        <v>272</v>
      </c>
      <c r="BW32" s="50"/>
      <c r="BX32" s="50">
        <v>0</v>
      </c>
      <c r="BY32" s="50">
        <v>0</v>
      </c>
      <c r="BZ32" s="50">
        <v>0</v>
      </c>
      <c r="CA32" s="50"/>
      <c r="CB32" s="50"/>
      <c r="CC32" s="50">
        <v>70000</v>
      </c>
      <c r="CD32" s="50"/>
      <c r="CE32" s="50"/>
      <c r="CF32" s="50"/>
      <c r="CG32" s="50">
        <v>101981</v>
      </c>
      <c r="CH32" s="50">
        <v>0</v>
      </c>
      <c r="CI32" s="50">
        <f>VLOOKUP(A32,[1]Sheet7!E:G,2,FALSE)</f>
        <v>0</v>
      </c>
      <c r="CJ32" s="50">
        <f>VLOOKUP(A32,[1]Sheet7!E:G,3,FALSE)</f>
        <v>5000</v>
      </c>
      <c r="CK32" s="50">
        <f t="shared" si="4"/>
        <v>135000</v>
      </c>
      <c r="CL32" s="53"/>
    </row>
    <row r="33" spans="1:90" ht="43.5" x14ac:dyDescent="0.35">
      <c r="A33" s="57">
        <v>7582</v>
      </c>
      <c r="B33" s="18" t="s">
        <v>273</v>
      </c>
      <c r="C33" s="18" t="s">
        <v>223</v>
      </c>
      <c r="D33" s="18" t="s">
        <v>274</v>
      </c>
      <c r="E33" s="18" t="s">
        <v>88</v>
      </c>
      <c r="F33" s="18">
        <v>2026</v>
      </c>
      <c r="G33" s="18" t="s">
        <v>275</v>
      </c>
      <c r="H33" s="18" t="s">
        <v>276</v>
      </c>
      <c r="I33" s="18" t="s">
        <v>91</v>
      </c>
      <c r="J33" s="18" t="s">
        <v>277</v>
      </c>
      <c r="K33" s="48">
        <f>SUM(W33:AH33)</f>
        <v>2040.04</v>
      </c>
      <c r="L33" s="18" t="s">
        <v>246</v>
      </c>
      <c r="M33" s="18"/>
      <c r="N33" s="18"/>
      <c r="O33" s="18"/>
      <c r="P33" s="18"/>
      <c r="Q33" s="18"/>
      <c r="R33" s="18"/>
      <c r="S33" s="18"/>
      <c r="T33" s="18"/>
      <c r="U33" s="18"/>
      <c r="V33" s="18"/>
      <c r="W33" s="18"/>
      <c r="X33" s="18"/>
      <c r="Y33" s="18"/>
      <c r="Z33" s="18"/>
      <c r="AA33" s="18"/>
      <c r="AB33" s="18"/>
      <c r="AC33" s="18"/>
      <c r="AD33" s="18"/>
      <c r="AE33" s="18"/>
      <c r="AF33" s="18">
        <v>2040.04</v>
      </c>
      <c r="AG33" s="18"/>
      <c r="AH33" s="18"/>
      <c r="AI33" s="18" t="s">
        <v>241</v>
      </c>
      <c r="AJ33" s="18">
        <v>6</v>
      </c>
      <c r="AK33" s="18">
        <v>7</v>
      </c>
      <c r="AL33" s="18"/>
      <c r="AM33" s="18"/>
      <c r="AN33" s="18"/>
      <c r="AO33" s="18"/>
      <c r="AP33" s="18">
        <v>3</v>
      </c>
      <c r="AQ33" s="18">
        <v>1</v>
      </c>
      <c r="AR33" s="18">
        <f>VLOOKUP($A33,[1]Sheet1!$A:$G,7,FALSE)</f>
        <v>1</v>
      </c>
      <c r="AS33" s="18">
        <f>VLOOKUP($A33,[1]Sheet1!$A:$G,6,FALSE)</f>
        <v>2</v>
      </c>
      <c r="AT33" s="18"/>
      <c r="AU33" s="18"/>
      <c r="AV33" s="18"/>
      <c r="AW33" s="18"/>
      <c r="AX33" s="18"/>
      <c r="AY33" s="18"/>
      <c r="AZ33" s="18"/>
      <c r="BA33" s="18"/>
      <c r="BB33" s="59">
        <v>1</v>
      </c>
      <c r="BC33" s="18"/>
      <c r="BD33" s="50" t="s">
        <v>96</v>
      </c>
      <c r="BE33" s="48">
        <v>109.51145038167937</v>
      </c>
      <c r="BF33" s="18">
        <v>69</v>
      </c>
      <c r="BG33" s="51"/>
      <c r="BH33" s="50"/>
      <c r="BI33" s="50"/>
      <c r="BJ33" s="50"/>
      <c r="BK33" s="50"/>
      <c r="BL33" s="50"/>
      <c r="BM33" s="50"/>
      <c r="BN33" s="50">
        <f t="shared" si="0"/>
        <v>0</v>
      </c>
      <c r="BO33" s="50">
        <f t="shared" si="1"/>
        <v>235000</v>
      </c>
      <c r="BP33" s="50"/>
      <c r="BQ33" s="50">
        <f t="shared" si="2"/>
        <v>235000</v>
      </c>
      <c r="BR33" s="50">
        <v>303660</v>
      </c>
      <c r="BS33" s="50">
        <f t="shared" si="3"/>
        <v>68660</v>
      </c>
      <c r="BT33" s="50">
        <v>0</v>
      </c>
      <c r="BU33" s="50">
        <v>0</v>
      </c>
      <c r="BV33" s="52" t="s">
        <v>278</v>
      </c>
      <c r="BW33" s="50"/>
      <c r="BX33" s="50">
        <v>0</v>
      </c>
      <c r="BY33" s="50">
        <v>0</v>
      </c>
      <c r="BZ33" s="50">
        <v>0</v>
      </c>
      <c r="CA33" s="50"/>
      <c r="CB33" s="50"/>
      <c r="CC33" s="50">
        <v>235000</v>
      </c>
      <c r="CD33" s="50"/>
      <c r="CE33" s="50"/>
      <c r="CF33" s="50"/>
      <c r="CG33" s="50">
        <v>161000</v>
      </c>
      <c r="CH33" s="50">
        <v>153090</v>
      </c>
      <c r="CI33" s="50">
        <f>VLOOKUP(A33,[1]Sheet7!E:G,2,FALSE)</f>
        <v>0</v>
      </c>
      <c r="CJ33" s="50">
        <f>VLOOKUP(A33,[1]Sheet7!E:G,3,FALSE)</f>
        <v>13000</v>
      </c>
      <c r="CK33" s="50">
        <f t="shared" si="4"/>
        <v>303660</v>
      </c>
      <c r="CL33" s="53"/>
    </row>
    <row r="34" spans="1:90" ht="14.5" x14ac:dyDescent="0.35">
      <c r="A34" s="47">
        <v>7395</v>
      </c>
      <c r="B34" s="18" t="s">
        <v>280</v>
      </c>
      <c r="C34" s="18" t="s">
        <v>281</v>
      </c>
      <c r="D34" s="18" t="s">
        <v>282</v>
      </c>
      <c r="E34" s="18" t="s">
        <v>283</v>
      </c>
      <c r="F34" s="18">
        <v>2026</v>
      </c>
      <c r="G34" s="18" t="s">
        <v>284</v>
      </c>
      <c r="H34" s="18" t="s">
        <v>285</v>
      </c>
      <c r="I34" s="18"/>
      <c r="J34" s="18"/>
      <c r="K34" s="48">
        <f>SUM(W34:AH34)</f>
        <v>139.84</v>
      </c>
      <c r="L34" s="18" t="s">
        <v>286</v>
      </c>
      <c r="M34" s="18">
        <v>3</v>
      </c>
      <c r="N34" s="18" t="s">
        <v>287</v>
      </c>
      <c r="O34" s="54">
        <v>130.91999999999999</v>
      </c>
      <c r="P34" s="18"/>
      <c r="Q34" s="18"/>
      <c r="R34" s="18"/>
      <c r="S34" s="18"/>
      <c r="T34" s="18"/>
      <c r="U34" s="18"/>
      <c r="V34" s="18" t="s">
        <v>94</v>
      </c>
      <c r="W34" s="18"/>
      <c r="X34" s="18"/>
      <c r="Y34" s="18"/>
      <c r="Z34" s="18"/>
      <c r="AA34" s="18">
        <v>34.78</v>
      </c>
      <c r="AB34" s="18"/>
      <c r="AC34" s="18"/>
      <c r="AD34" s="18"/>
      <c r="AE34" s="18">
        <v>105.06</v>
      </c>
      <c r="AF34" s="18"/>
      <c r="AG34" s="18"/>
      <c r="AH34" s="18"/>
      <c r="AI34" s="18" t="s">
        <v>95</v>
      </c>
      <c r="AJ34" s="18">
        <v>8</v>
      </c>
      <c r="AK34" s="18">
        <v>6</v>
      </c>
      <c r="AL34" s="18"/>
      <c r="AM34" s="18"/>
      <c r="AN34" s="18">
        <v>7</v>
      </c>
      <c r="AO34" s="18"/>
      <c r="AP34" s="18"/>
      <c r="AQ34" s="18">
        <v>1</v>
      </c>
      <c r="AR34" s="18">
        <f>VLOOKUP($A34,[1]Sheet1!$A:$G,7,FALSE)</f>
        <v>1</v>
      </c>
      <c r="AS34" s="18">
        <f>VLOOKUP($A34,[1]Sheet1!$A:$G,6,FALSE)</f>
        <v>2</v>
      </c>
      <c r="AT34" s="18">
        <f>VLOOKUP($A34,[1]Sheet1!$A:$F,2,FALSE)</f>
        <v>5</v>
      </c>
      <c r="AU34" s="18"/>
      <c r="AV34" s="18">
        <f>VLOOKUP($A34,[1]Sheet1!$A:$F,4,FALSE)</f>
        <v>4</v>
      </c>
      <c r="AW34" s="18">
        <f>VLOOKUP($A34,[1]Sheet1!$A:$F,5,FALSE)</f>
        <v>3</v>
      </c>
      <c r="AX34" s="18"/>
      <c r="AY34" s="18"/>
      <c r="AZ34" s="18">
        <v>1</v>
      </c>
      <c r="BA34" s="18"/>
      <c r="BB34" s="18"/>
      <c r="BC34" s="18"/>
      <c r="BD34" s="50" t="s">
        <v>96</v>
      </c>
      <c r="BE34" s="48">
        <v>129.12566090799515</v>
      </c>
      <c r="BF34" s="18">
        <v>2</v>
      </c>
      <c r="BG34" s="51"/>
      <c r="BH34" s="50"/>
      <c r="BI34" s="50"/>
      <c r="BJ34" s="50"/>
      <c r="BK34" s="50"/>
      <c r="BL34" s="50"/>
      <c r="BM34" s="50"/>
      <c r="BN34" s="50">
        <f t="shared" si="0"/>
        <v>0</v>
      </c>
      <c r="BO34" s="50">
        <f t="shared" si="1"/>
        <v>1009004</v>
      </c>
      <c r="BP34" s="50">
        <v>6000</v>
      </c>
      <c r="BQ34" s="50">
        <f t="shared" si="2"/>
        <v>1009004</v>
      </c>
      <c r="BR34" s="50">
        <v>1015004</v>
      </c>
      <c r="BS34" s="50">
        <f t="shared" si="3"/>
        <v>0</v>
      </c>
      <c r="BT34" s="50"/>
      <c r="BU34" s="50"/>
      <c r="BV34" s="52"/>
      <c r="BW34" s="50">
        <v>671452.72</v>
      </c>
      <c r="BX34" s="50">
        <v>100000</v>
      </c>
      <c r="BY34" s="50">
        <v>0</v>
      </c>
      <c r="BZ34" s="50">
        <v>0</v>
      </c>
      <c r="CA34" s="50"/>
      <c r="CB34" s="50"/>
      <c r="CC34" s="50">
        <v>0</v>
      </c>
      <c r="CD34" s="50">
        <v>237551.28</v>
      </c>
      <c r="CE34" s="50"/>
      <c r="CF34" s="50"/>
      <c r="CG34" s="50">
        <v>0</v>
      </c>
      <c r="CH34" s="50">
        <v>0</v>
      </c>
      <c r="CI34" s="50">
        <f>VLOOKUP(A34,[1]Sheet7!E:G,2,FALSE)</f>
        <v>934461.06</v>
      </c>
      <c r="CJ34" s="50">
        <f>VLOOKUP(A34,[1]Sheet7!E:G,3,FALSE)</f>
        <v>49500</v>
      </c>
      <c r="CK34" s="50">
        <f t="shared" si="4"/>
        <v>1949465.06</v>
      </c>
      <c r="CL34" s="53"/>
    </row>
    <row r="35" spans="1:90" ht="14.5" x14ac:dyDescent="0.35">
      <c r="A35" s="47">
        <v>7568</v>
      </c>
      <c r="B35" s="18" t="s">
        <v>288</v>
      </c>
      <c r="C35" s="18" t="s">
        <v>281</v>
      </c>
      <c r="D35" s="18" t="s">
        <v>289</v>
      </c>
      <c r="E35" s="18" t="s">
        <v>290</v>
      </c>
      <c r="F35" s="18">
        <v>2026</v>
      </c>
      <c r="G35" s="18" t="s">
        <v>291</v>
      </c>
      <c r="H35" s="18" t="s">
        <v>292</v>
      </c>
      <c r="I35" s="18"/>
      <c r="J35" s="18"/>
      <c r="K35" s="48">
        <f>SUM(W35:AH35)</f>
        <v>1839.4299999999998</v>
      </c>
      <c r="L35" s="18" t="s">
        <v>293</v>
      </c>
      <c r="M35" s="18"/>
      <c r="N35" s="18"/>
      <c r="O35" s="18"/>
      <c r="P35" s="18"/>
      <c r="Q35" s="18"/>
      <c r="R35" s="18"/>
      <c r="S35" s="18">
        <v>7568</v>
      </c>
      <c r="T35" s="18"/>
      <c r="U35" s="18"/>
      <c r="V35" s="18"/>
      <c r="W35" s="18"/>
      <c r="X35" s="18"/>
      <c r="Y35" s="18">
        <v>89</v>
      </c>
      <c r="Z35" s="18"/>
      <c r="AA35" s="18">
        <v>716.38</v>
      </c>
      <c r="AB35" s="18"/>
      <c r="AC35" s="18"/>
      <c r="AD35" s="18"/>
      <c r="AE35" s="18"/>
      <c r="AF35" s="18"/>
      <c r="AG35" s="18">
        <v>1034.05</v>
      </c>
      <c r="AH35" s="18"/>
      <c r="AI35" s="18" t="s">
        <v>120</v>
      </c>
      <c r="AJ35" s="18">
        <v>22</v>
      </c>
      <c r="AK35" s="18"/>
      <c r="AL35" s="18"/>
      <c r="AM35" s="18"/>
      <c r="AN35" s="18"/>
      <c r="AO35" s="18"/>
      <c r="AP35" s="18"/>
      <c r="AQ35" s="18"/>
      <c r="AR35" s="18">
        <f>VLOOKUP($A35,[1]Sheet1!$A:$G,7,FALSE)</f>
        <v>1</v>
      </c>
      <c r="AS35" s="18"/>
      <c r="AT35" s="18"/>
      <c r="AU35" s="18"/>
      <c r="AV35" s="18"/>
      <c r="AW35" s="18"/>
      <c r="AX35" s="18"/>
      <c r="AY35" s="18"/>
      <c r="AZ35" s="18"/>
      <c r="BA35" s="18"/>
      <c r="BB35" s="18"/>
      <c r="BC35" s="18"/>
      <c r="BD35" s="50" t="s">
        <v>96</v>
      </c>
      <c r="BE35" s="48">
        <v>127.68566090799517</v>
      </c>
      <c r="BF35" s="18">
        <v>4</v>
      </c>
      <c r="BG35" s="51"/>
      <c r="BH35" s="50"/>
      <c r="BI35" s="50"/>
      <c r="BJ35" s="50"/>
      <c r="BK35" s="50"/>
      <c r="BL35" s="50"/>
      <c r="BM35" s="50"/>
      <c r="BN35" s="50">
        <f t="shared" si="0"/>
        <v>0</v>
      </c>
      <c r="BO35" s="50">
        <f t="shared" si="1"/>
        <v>607615</v>
      </c>
      <c r="BP35" s="50"/>
      <c r="BQ35" s="50">
        <f t="shared" si="2"/>
        <v>607615</v>
      </c>
      <c r="BR35" s="50">
        <v>607615</v>
      </c>
      <c r="BS35" s="50">
        <f t="shared" si="3"/>
        <v>0</v>
      </c>
      <c r="BT35" s="50"/>
      <c r="BU35" s="50"/>
      <c r="BV35" s="52"/>
      <c r="BW35" s="50">
        <v>607615</v>
      </c>
      <c r="BX35" s="50">
        <v>0</v>
      </c>
      <c r="BY35" s="50">
        <v>0</v>
      </c>
      <c r="BZ35" s="50">
        <v>0</v>
      </c>
      <c r="CA35" s="50"/>
      <c r="CB35" s="50"/>
      <c r="CC35" s="50">
        <v>0</v>
      </c>
      <c r="CD35" s="50"/>
      <c r="CE35" s="50"/>
      <c r="CF35" s="50"/>
      <c r="CG35" s="50">
        <v>0</v>
      </c>
      <c r="CH35" s="50">
        <v>0</v>
      </c>
      <c r="CI35" s="50">
        <f>VLOOKUP(A35,[1]Sheet7!E:G,2,FALSE)</f>
        <v>251340</v>
      </c>
      <c r="CJ35" s="50">
        <f>VLOOKUP(A35,[1]Sheet7!E:G,3,FALSE)</f>
        <v>64000</v>
      </c>
      <c r="CK35" s="50">
        <f t="shared" si="4"/>
        <v>858955</v>
      </c>
      <c r="CL35" s="53"/>
    </row>
    <row r="36" spans="1:90" ht="14.5" x14ac:dyDescent="0.35">
      <c r="A36" s="47">
        <v>7543</v>
      </c>
      <c r="B36" s="18" t="s">
        <v>294</v>
      </c>
      <c r="C36" s="18" t="s">
        <v>281</v>
      </c>
      <c r="D36" s="18" t="s">
        <v>295</v>
      </c>
      <c r="E36" s="18" t="s">
        <v>296</v>
      </c>
      <c r="F36" s="18">
        <v>2026</v>
      </c>
      <c r="G36" s="18" t="s">
        <v>297</v>
      </c>
      <c r="H36" s="18" t="s">
        <v>298</v>
      </c>
      <c r="I36" s="18"/>
      <c r="J36" s="18"/>
      <c r="K36" s="48" t="s">
        <v>299</v>
      </c>
      <c r="L36" s="18" t="s">
        <v>300</v>
      </c>
      <c r="M36" s="18"/>
      <c r="N36" s="18"/>
      <c r="O36" s="18"/>
      <c r="P36" s="18"/>
      <c r="Q36" s="18"/>
      <c r="R36" s="18"/>
      <c r="S36" s="18"/>
      <c r="T36" s="18"/>
      <c r="U36" s="18"/>
      <c r="V36" s="18"/>
      <c r="W36" s="18"/>
      <c r="X36" s="18"/>
      <c r="Y36" s="18"/>
      <c r="Z36" s="18"/>
      <c r="AA36" s="18"/>
      <c r="AB36" s="18"/>
      <c r="AC36" s="18"/>
      <c r="AD36" s="18"/>
      <c r="AE36" s="18"/>
      <c r="AF36" s="18"/>
      <c r="AG36" s="18"/>
      <c r="AH36" s="18"/>
      <c r="AI36" s="18" t="s">
        <v>184</v>
      </c>
      <c r="AJ36" s="18">
        <v>17</v>
      </c>
      <c r="AK36" s="18">
        <v>17</v>
      </c>
      <c r="AL36" s="18">
        <v>2</v>
      </c>
      <c r="AM36" s="18"/>
      <c r="AN36" s="18">
        <v>4</v>
      </c>
      <c r="AO36" s="18"/>
      <c r="AP36" s="18"/>
      <c r="AQ36" s="18">
        <v>1</v>
      </c>
      <c r="AR36" s="18">
        <f>VLOOKUP($A36,[1]Sheet1!$A:$G,7,FALSE)</f>
        <v>1</v>
      </c>
      <c r="AS36" s="18">
        <f>VLOOKUP($A36,[1]Sheet1!$A:$G,6,FALSE)</f>
        <v>2</v>
      </c>
      <c r="AT36" s="18"/>
      <c r="AU36" s="18"/>
      <c r="AV36" s="18"/>
      <c r="AW36" s="18"/>
      <c r="AX36" s="18"/>
      <c r="AY36" s="18"/>
      <c r="AZ36" s="18">
        <v>1</v>
      </c>
      <c r="BA36" s="18"/>
      <c r="BB36" s="18"/>
      <c r="BC36" s="18"/>
      <c r="BD36" s="50" t="s">
        <v>96</v>
      </c>
      <c r="BE36" s="48">
        <v>124.79566090799517</v>
      </c>
      <c r="BF36" s="18">
        <v>10</v>
      </c>
      <c r="BG36" s="51"/>
      <c r="BH36" s="50"/>
      <c r="BI36" s="50"/>
      <c r="BJ36" s="50"/>
      <c r="BK36" s="50"/>
      <c r="BL36" s="50"/>
      <c r="BM36" s="50"/>
      <c r="BN36" s="50">
        <f t="shared" si="0"/>
        <v>0</v>
      </c>
      <c r="BO36" s="50">
        <f t="shared" si="1"/>
        <v>58000</v>
      </c>
      <c r="BP36" s="50"/>
      <c r="BQ36" s="50">
        <f t="shared" si="2"/>
        <v>58000</v>
      </c>
      <c r="BR36" s="50">
        <v>58000</v>
      </c>
      <c r="BS36" s="50">
        <f t="shared" si="3"/>
        <v>0</v>
      </c>
      <c r="BT36" s="50"/>
      <c r="BU36" s="50"/>
      <c r="BV36" s="52"/>
      <c r="BW36" s="50">
        <v>29000</v>
      </c>
      <c r="BX36" s="50">
        <v>29000</v>
      </c>
      <c r="BY36" s="50">
        <v>0</v>
      </c>
      <c r="BZ36" s="50">
        <v>0</v>
      </c>
      <c r="CA36" s="50"/>
      <c r="CB36" s="50"/>
      <c r="CC36" s="50">
        <v>0</v>
      </c>
      <c r="CD36" s="50"/>
      <c r="CE36" s="50"/>
      <c r="CF36" s="50"/>
      <c r="CG36" s="50">
        <v>0</v>
      </c>
      <c r="CH36" s="50">
        <v>0</v>
      </c>
      <c r="CI36" s="50">
        <f>VLOOKUP(A36,[1]Sheet7!E:G,2,FALSE)</f>
        <v>50000</v>
      </c>
      <c r="CJ36" s="50">
        <f>VLOOKUP(A36,[1]Sheet7!E:G,3,FALSE)</f>
        <v>30000</v>
      </c>
      <c r="CK36" s="50">
        <f t="shared" si="4"/>
        <v>108000</v>
      </c>
      <c r="CL36" s="53"/>
    </row>
    <row r="37" spans="1:90" ht="14.5" x14ac:dyDescent="0.35">
      <c r="A37" s="47">
        <v>7381</v>
      </c>
      <c r="B37" s="18" t="s">
        <v>301</v>
      </c>
      <c r="C37" s="18" t="s">
        <v>281</v>
      </c>
      <c r="D37" s="18" t="s">
        <v>302</v>
      </c>
      <c r="E37" s="18" t="s">
        <v>88</v>
      </c>
      <c r="F37" s="18">
        <v>2026</v>
      </c>
      <c r="G37" s="18" t="s">
        <v>303</v>
      </c>
      <c r="H37" s="18" t="s">
        <v>304</v>
      </c>
      <c r="I37" s="18" t="s">
        <v>91</v>
      </c>
      <c r="J37" s="18" t="s">
        <v>305</v>
      </c>
      <c r="K37" s="48">
        <f>SUM(W37:AH37)</f>
        <v>1228.6400000000001</v>
      </c>
      <c r="L37" s="18" t="s">
        <v>306</v>
      </c>
      <c r="M37" s="18"/>
      <c r="N37" s="18"/>
      <c r="O37" s="18"/>
      <c r="P37" s="18"/>
      <c r="Q37" s="18"/>
      <c r="R37" s="18"/>
      <c r="S37" s="18"/>
      <c r="T37" s="18"/>
      <c r="U37" s="18"/>
      <c r="V37" s="18"/>
      <c r="W37" s="18"/>
      <c r="X37" s="18"/>
      <c r="Y37" s="18"/>
      <c r="Z37" s="18"/>
      <c r="AA37" s="18">
        <v>146.66999999999999</v>
      </c>
      <c r="AB37" s="18"/>
      <c r="AC37" s="18"/>
      <c r="AD37" s="18"/>
      <c r="AE37" s="18"/>
      <c r="AF37" s="18">
        <v>1081.97</v>
      </c>
      <c r="AG37" s="18"/>
      <c r="AH37" s="18"/>
      <c r="AI37" s="18" t="s">
        <v>95</v>
      </c>
      <c r="AJ37" s="18">
        <v>6</v>
      </c>
      <c r="AK37" s="18">
        <v>5</v>
      </c>
      <c r="AL37" s="18"/>
      <c r="AM37" s="18"/>
      <c r="AN37" s="18">
        <v>5</v>
      </c>
      <c r="AO37" s="18"/>
      <c r="AP37" s="18"/>
      <c r="AQ37" s="18">
        <v>1</v>
      </c>
      <c r="AR37" s="18">
        <f>VLOOKUP($A37,[1]Sheet1!$A:$G,7,FALSE)</f>
        <v>1</v>
      </c>
      <c r="AS37" s="18">
        <f>VLOOKUP($A37,[1]Sheet1!$A:$G,6,FALSE)</f>
        <v>2</v>
      </c>
      <c r="AT37" s="18"/>
      <c r="AU37" s="18"/>
      <c r="AV37" s="18">
        <f>VLOOKUP($A37,[1]Sheet1!$A:$F,4,FALSE)</f>
        <v>4</v>
      </c>
      <c r="AW37" s="18">
        <f>VLOOKUP($A37,[1]Sheet1!$A:$F,5,FALSE)</f>
        <v>3</v>
      </c>
      <c r="AX37" s="18"/>
      <c r="AY37" s="18"/>
      <c r="AZ37" s="18"/>
      <c r="BA37" s="18"/>
      <c r="BB37" s="56">
        <v>1</v>
      </c>
      <c r="BC37" s="18"/>
      <c r="BD37" s="50" t="s">
        <v>96</v>
      </c>
      <c r="BE37" s="48">
        <v>123.45566090799517</v>
      </c>
      <c r="BF37" s="18">
        <v>14</v>
      </c>
      <c r="BG37" s="51"/>
      <c r="BH37" s="50"/>
      <c r="BI37" s="50"/>
      <c r="BJ37" s="50"/>
      <c r="BK37" s="50"/>
      <c r="BL37" s="50"/>
      <c r="BM37" s="50"/>
      <c r="BN37" s="50">
        <f t="shared" si="0"/>
        <v>0</v>
      </c>
      <c r="BO37" s="50">
        <f t="shared" si="1"/>
        <v>652100</v>
      </c>
      <c r="BP37" s="50"/>
      <c r="BQ37" s="50">
        <f t="shared" si="2"/>
        <v>652100</v>
      </c>
      <c r="BR37" s="50">
        <v>652100</v>
      </c>
      <c r="BS37" s="50">
        <f t="shared" si="3"/>
        <v>0</v>
      </c>
      <c r="BT37" s="50"/>
      <c r="BU37" s="50"/>
      <c r="BV37" s="52"/>
      <c r="BW37" s="50">
        <v>532100</v>
      </c>
      <c r="BX37" s="50">
        <v>40000</v>
      </c>
      <c r="BY37" s="50">
        <v>0</v>
      </c>
      <c r="BZ37" s="50">
        <v>0</v>
      </c>
      <c r="CA37" s="50"/>
      <c r="CB37" s="50"/>
      <c r="CC37" s="50">
        <v>80000</v>
      </c>
      <c r="CD37" s="50"/>
      <c r="CE37" s="50"/>
      <c r="CF37" s="50"/>
      <c r="CG37" s="50">
        <v>0</v>
      </c>
      <c r="CH37" s="50">
        <v>0</v>
      </c>
      <c r="CI37" s="50">
        <f>VLOOKUP(A37,[1]Sheet7!E:G,2,FALSE)</f>
        <v>365000</v>
      </c>
      <c r="CJ37" s="50">
        <f>VLOOKUP(A37,[1]Sheet7!E:G,3,FALSE)</f>
        <v>521000</v>
      </c>
      <c r="CK37" s="50">
        <f t="shared" si="4"/>
        <v>1017100</v>
      </c>
      <c r="CL37" s="53"/>
    </row>
    <row r="38" spans="1:90" ht="14.5" x14ac:dyDescent="0.35">
      <c r="A38" s="47">
        <v>7350</v>
      </c>
      <c r="B38" s="18" t="s">
        <v>307</v>
      </c>
      <c r="C38" s="18" t="s">
        <v>281</v>
      </c>
      <c r="D38" s="18" t="s">
        <v>308</v>
      </c>
      <c r="E38" s="18" t="s">
        <v>88</v>
      </c>
      <c r="F38" s="18">
        <v>2026</v>
      </c>
      <c r="G38" s="18" t="s">
        <v>309</v>
      </c>
      <c r="H38" s="18" t="s">
        <v>310</v>
      </c>
      <c r="I38" s="18" t="s">
        <v>91</v>
      </c>
      <c r="J38" s="18" t="s">
        <v>311</v>
      </c>
      <c r="K38" s="48">
        <f>SUM(W38:AH38)</f>
        <v>929.95</v>
      </c>
      <c r="L38" s="18" t="s">
        <v>306</v>
      </c>
      <c r="M38" s="18"/>
      <c r="N38" s="18"/>
      <c r="O38" s="18"/>
      <c r="P38" s="18"/>
      <c r="Q38" s="18"/>
      <c r="R38" s="18"/>
      <c r="S38" s="18"/>
      <c r="T38" s="18"/>
      <c r="U38" s="18"/>
      <c r="V38" s="18"/>
      <c r="W38" s="18"/>
      <c r="X38" s="18"/>
      <c r="Y38" s="18"/>
      <c r="Z38" s="18"/>
      <c r="AA38" s="18">
        <v>64.819999999999993</v>
      </c>
      <c r="AB38" s="18"/>
      <c r="AC38" s="18"/>
      <c r="AD38" s="18"/>
      <c r="AE38" s="18"/>
      <c r="AF38" s="18">
        <v>865.13</v>
      </c>
      <c r="AG38" s="18"/>
      <c r="AH38" s="18"/>
      <c r="AI38" s="18" t="s">
        <v>312</v>
      </c>
      <c r="AJ38" s="18">
        <v>4</v>
      </c>
      <c r="AK38" s="18">
        <v>4</v>
      </c>
      <c r="AL38" s="18"/>
      <c r="AM38" s="18"/>
      <c r="AN38" s="18">
        <v>3</v>
      </c>
      <c r="AO38" s="18"/>
      <c r="AP38" s="18">
        <v>2</v>
      </c>
      <c r="AQ38" s="18">
        <v>1</v>
      </c>
      <c r="AR38" s="18">
        <f>VLOOKUP($A38,[1]Sheet1!$A:$G,7,FALSE)</f>
        <v>1</v>
      </c>
      <c r="AS38" s="18">
        <f>VLOOKUP($A38,[1]Sheet1!$A:$G,6,FALSE)</f>
        <v>2</v>
      </c>
      <c r="AT38" s="18"/>
      <c r="AU38" s="18"/>
      <c r="AV38" s="18">
        <f>VLOOKUP($A38,[1]Sheet1!$A:$F,4,FALSE)</f>
        <v>4</v>
      </c>
      <c r="AW38" s="18">
        <f>VLOOKUP($A38,[1]Sheet1!$A:$F,5,FALSE)</f>
        <v>3</v>
      </c>
      <c r="AX38" s="18"/>
      <c r="AY38" s="18"/>
      <c r="AZ38" s="18"/>
      <c r="BA38" s="18"/>
      <c r="BB38" s="56">
        <v>1</v>
      </c>
      <c r="BC38" s="18"/>
      <c r="BD38" s="50" t="s">
        <v>96</v>
      </c>
      <c r="BE38" s="48">
        <v>122.23566090799517</v>
      </c>
      <c r="BF38" s="18">
        <v>19</v>
      </c>
      <c r="BG38" s="51"/>
      <c r="BH38" s="50"/>
      <c r="BI38" s="50"/>
      <c r="BJ38" s="50"/>
      <c r="BK38" s="50"/>
      <c r="BL38" s="50"/>
      <c r="BM38" s="50"/>
      <c r="BN38" s="50">
        <f t="shared" si="0"/>
        <v>0</v>
      </c>
      <c r="BO38" s="50">
        <f t="shared" si="1"/>
        <v>874100</v>
      </c>
      <c r="BP38" s="50"/>
      <c r="BQ38" s="50">
        <f t="shared" si="2"/>
        <v>874100</v>
      </c>
      <c r="BR38" s="50">
        <v>874100</v>
      </c>
      <c r="BS38" s="50">
        <f t="shared" si="3"/>
        <v>0</v>
      </c>
      <c r="BT38" s="50"/>
      <c r="BU38" s="50"/>
      <c r="BV38" s="52"/>
      <c r="BW38" s="50">
        <v>569100</v>
      </c>
      <c r="BX38" s="50">
        <v>50000</v>
      </c>
      <c r="BY38" s="50">
        <v>0</v>
      </c>
      <c r="BZ38" s="50">
        <v>0</v>
      </c>
      <c r="CA38" s="50"/>
      <c r="CB38" s="50"/>
      <c r="CC38" s="50">
        <v>255000</v>
      </c>
      <c r="CD38" s="50"/>
      <c r="CE38" s="50"/>
      <c r="CF38" s="50"/>
      <c r="CG38" s="50">
        <v>0</v>
      </c>
      <c r="CH38" s="50">
        <v>0</v>
      </c>
      <c r="CI38" s="50">
        <f>VLOOKUP(A38,[1]Sheet7!E:G,2,FALSE)</f>
        <v>0</v>
      </c>
      <c r="CJ38" s="50">
        <f>VLOOKUP(A38,[1]Sheet7!E:G,3,FALSE)</f>
        <v>112500</v>
      </c>
      <c r="CK38" s="50">
        <f t="shared" si="4"/>
        <v>874100</v>
      </c>
      <c r="CL38" s="53"/>
    </row>
    <row r="39" spans="1:90" ht="14.5" x14ac:dyDescent="0.35">
      <c r="A39" s="47">
        <v>7405</v>
      </c>
      <c r="B39" s="18" t="s">
        <v>313</v>
      </c>
      <c r="C39" s="18" t="s">
        <v>281</v>
      </c>
      <c r="D39" s="18" t="s">
        <v>314</v>
      </c>
      <c r="E39" s="18" t="s">
        <v>88</v>
      </c>
      <c r="F39" s="18">
        <v>2026</v>
      </c>
      <c r="G39" s="18" t="s">
        <v>315</v>
      </c>
      <c r="H39" s="18" t="s">
        <v>316</v>
      </c>
      <c r="I39" s="18" t="s">
        <v>91</v>
      </c>
      <c r="J39" s="18" t="s">
        <v>277</v>
      </c>
      <c r="K39" s="48">
        <f>SUM(W39:AH39)</f>
        <v>750.79000000000008</v>
      </c>
      <c r="L39" s="18" t="s">
        <v>317</v>
      </c>
      <c r="M39" s="18">
        <v>3</v>
      </c>
      <c r="N39" s="18" t="s">
        <v>287</v>
      </c>
      <c r="O39" s="58">
        <v>7364.15</v>
      </c>
      <c r="P39" s="18"/>
      <c r="Q39" s="18"/>
      <c r="R39" s="18"/>
      <c r="S39" s="18"/>
      <c r="T39" s="18"/>
      <c r="U39" s="18"/>
      <c r="V39" s="18" t="s">
        <v>94</v>
      </c>
      <c r="W39" s="18"/>
      <c r="X39" s="18"/>
      <c r="Y39" s="18"/>
      <c r="Z39" s="18"/>
      <c r="AA39" s="18">
        <v>7.0000000000000007E-2</v>
      </c>
      <c r="AB39" s="18"/>
      <c r="AC39" s="18"/>
      <c r="AD39" s="18"/>
      <c r="AE39" s="18"/>
      <c r="AF39" s="18">
        <v>750.72</v>
      </c>
      <c r="AG39" s="18"/>
      <c r="AH39" s="18"/>
      <c r="AI39" s="18" t="s">
        <v>95</v>
      </c>
      <c r="AJ39" s="18">
        <v>3</v>
      </c>
      <c r="AK39" s="18">
        <v>3</v>
      </c>
      <c r="AL39" s="18"/>
      <c r="AM39" s="18"/>
      <c r="AN39" s="18">
        <v>1</v>
      </c>
      <c r="AO39" s="18"/>
      <c r="AP39" s="18"/>
      <c r="AQ39" s="18">
        <v>1</v>
      </c>
      <c r="AR39" s="18">
        <f>VLOOKUP($A39,[1]Sheet1!$A:$G,7,FALSE)</f>
        <v>1</v>
      </c>
      <c r="AS39" s="18"/>
      <c r="AT39" s="18"/>
      <c r="AU39" s="18"/>
      <c r="AV39" s="18"/>
      <c r="AW39" s="18"/>
      <c r="AX39" s="18"/>
      <c r="AY39" s="18"/>
      <c r="AZ39" s="18"/>
      <c r="BA39" s="18"/>
      <c r="BB39" s="65">
        <v>1</v>
      </c>
      <c r="BC39" s="18"/>
      <c r="BD39" s="50" t="s">
        <v>96</v>
      </c>
      <c r="BE39" s="48">
        <v>119.68566090799517</v>
      </c>
      <c r="BF39" s="18">
        <v>26</v>
      </c>
      <c r="BG39" s="51"/>
      <c r="BH39" s="50">
        <v>102500</v>
      </c>
      <c r="BI39" s="50"/>
      <c r="BJ39" s="50"/>
      <c r="BK39" s="50"/>
      <c r="BL39" s="50"/>
      <c r="BM39" s="50"/>
      <c r="BN39" s="50">
        <f t="shared" si="0"/>
        <v>102500</v>
      </c>
      <c r="BO39" s="50">
        <f t="shared" si="1"/>
        <v>0</v>
      </c>
      <c r="BP39" s="50"/>
      <c r="BQ39" s="50">
        <f t="shared" si="2"/>
        <v>102500</v>
      </c>
      <c r="BR39" s="50">
        <v>102500</v>
      </c>
      <c r="BS39" s="50">
        <f t="shared" si="3"/>
        <v>0</v>
      </c>
      <c r="BT39" s="50"/>
      <c r="BU39" s="50"/>
      <c r="BV39" s="52"/>
      <c r="BW39" s="50">
        <v>2500</v>
      </c>
      <c r="BX39" s="50">
        <v>0</v>
      </c>
      <c r="BY39" s="50">
        <v>0</v>
      </c>
      <c r="BZ39" s="50">
        <v>0</v>
      </c>
      <c r="CA39" s="50"/>
      <c r="CB39" s="50"/>
      <c r="CC39" s="50">
        <v>100000</v>
      </c>
      <c r="CD39" s="50"/>
      <c r="CE39" s="50">
        <v>20000</v>
      </c>
      <c r="CF39" s="50"/>
      <c r="CG39" s="50">
        <v>242500</v>
      </c>
      <c r="CH39" s="50">
        <v>0</v>
      </c>
      <c r="CI39" s="50">
        <f>VLOOKUP(A39,[1]Sheet7!E:G,2,FALSE)</f>
        <v>42500</v>
      </c>
      <c r="CJ39" s="50">
        <f>VLOOKUP(A39,[1]Sheet7!E:G,3,FALSE)</f>
        <v>13000</v>
      </c>
      <c r="CK39" s="50">
        <f t="shared" si="4"/>
        <v>145000</v>
      </c>
      <c r="CL39" s="53"/>
    </row>
    <row r="40" spans="1:90" ht="14.5" x14ac:dyDescent="0.35">
      <c r="A40" s="47">
        <v>7388</v>
      </c>
      <c r="B40" s="18" t="s">
        <v>318</v>
      </c>
      <c r="C40" s="18" t="s">
        <v>281</v>
      </c>
      <c r="D40" s="18" t="s">
        <v>289</v>
      </c>
      <c r="E40" s="18" t="s">
        <v>290</v>
      </c>
      <c r="F40" s="18">
        <v>2026</v>
      </c>
      <c r="G40" s="18" t="s">
        <v>319</v>
      </c>
      <c r="H40" s="18" t="s">
        <v>320</v>
      </c>
      <c r="I40" s="18"/>
      <c r="J40" s="18"/>
      <c r="K40" s="48">
        <f>SUM(W40:AH40)</f>
        <v>20.650000000000002</v>
      </c>
      <c r="L40" s="18" t="s">
        <v>321</v>
      </c>
      <c r="M40" s="18"/>
      <c r="N40" s="18"/>
      <c r="O40" s="18"/>
      <c r="P40" s="18"/>
      <c r="Q40" s="18"/>
      <c r="R40" s="18"/>
      <c r="S40" s="18"/>
      <c r="T40" s="18"/>
      <c r="U40" s="18"/>
      <c r="V40" s="18" t="s">
        <v>94</v>
      </c>
      <c r="W40" s="18">
        <v>2.6</v>
      </c>
      <c r="X40" s="18"/>
      <c r="Y40" s="18"/>
      <c r="Z40" s="18"/>
      <c r="AA40" s="18">
        <v>18.05</v>
      </c>
      <c r="AB40" s="18"/>
      <c r="AC40" s="18"/>
      <c r="AD40" s="18"/>
      <c r="AE40" s="18"/>
      <c r="AF40" s="18"/>
      <c r="AG40" s="18"/>
      <c r="AH40" s="18"/>
      <c r="AI40" s="18"/>
      <c r="AJ40" s="18"/>
      <c r="AK40" s="18"/>
      <c r="AL40" s="18"/>
      <c r="AM40" s="18"/>
      <c r="AN40" s="18"/>
      <c r="AO40" s="18"/>
      <c r="AP40" s="18"/>
      <c r="AQ40" s="18"/>
      <c r="AR40" s="18">
        <f>VLOOKUP($A40,[1]Sheet1!$A:$G,7,FALSE)</f>
        <v>1</v>
      </c>
      <c r="AS40" s="18"/>
      <c r="AT40" s="18"/>
      <c r="AU40" s="18"/>
      <c r="AV40" s="18"/>
      <c r="AW40" s="18"/>
      <c r="AX40" s="18"/>
      <c r="AY40" s="18"/>
      <c r="AZ40" s="18"/>
      <c r="BA40" s="18"/>
      <c r="BB40" s="18"/>
      <c r="BC40" s="18"/>
      <c r="BD40" s="50" t="s">
        <v>203</v>
      </c>
      <c r="BE40" s="48">
        <v>107.90566090799517</v>
      </c>
      <c r="BF40" s="18">
        <v>77</v>
      </c>
      <c r="BG40" s="51"/>
      <c r="BH40" s="50">
        <v>7000</v>
      </c>
      <c r="BI40" s="50"/>
      <c r="BJ40" s="50"/>
      <c r="BK40" s="50"/>
      <c r="BL40" s="50"/>
      <c r="BM40" s="50"/>
      <c r="BN40" s="50">
        <f t="shared" si="0"/>
        <v>7000</v>
      </c>
      <c r="BO40" s="50">
        <f t="shared" si="1"/>
        <v>0</v>
      </c>
      <c r="BP40" s="50"/>
      <c r="BQ40" s="50">
        <f t="shared" si="2"/>
        <v>7000</v>
      </c>
      <c r="BR40" s="50">
        <v>7000</v>
      </c>
      <c r="BS40" s="50">
        <f t="shared" si="3"/>
        <v>0</v>
      </c>
      <c r="BT40" s="50"/>
      <c r="BU40" s="50"/>
      <c r="BV40" s="52"/>
      <c r="BW40" s="50"/>
      <c r="BX40" s="50">
        <v>0</v>
      </c>
      <c r="BY40" s="50">
        <v>7000</v>
      </c>
      <c r="BZ40" s="50">
        <v>0</v>
      </c>
      <c r="CA40" s="50"/>
      <c r="CB40" s="50"/>
      <c r="CC40" s="50">
        <v>0</v>
      </c>
      <c r="CD40" s="50"/>
      <c r="CE40" s="50"/>
      <c r="CF40" s="50"/>
      <c r="CG40" s="50">
        <v>0</v>
      </c>
      <c r="CH40" s="50">
        <v>0</v>
      </c>
      <c r="CI40" s="50">
        <f>VLOOKUP(A40,[1]Sheet7!E:G,2,FALSE)</f>
        <v>0</v>
      </c>
      <c r="CJ40" s="50">
        <f>VLOOKUP(A40,[1]Sheet7!E:G,3,FALSE)</f>
        <v>0</v>
      </c>
      <c r="CK40" s="50">
        <f t="shared" si="4"/>
        <v>7000</v>
      </c>
      <c r="CL40" s="53"/>
    </row>
    <row r="41" spans="1:90" ht="14.5" x14ac:dyDescent="0.35">
      <c r="A41" s="47">
        <v>7465</v>
      </c>
      <c r="B41" s="18" t="s">
        <v>322</v>
      </c>
      <c r="C41" s="18" t="s">
        <v>281</v>
      </c>
      <c r="D41" s="18" t="s">
        <v>112</v>
      </c>
      <c r="E41" s="18" t="s">
        <v>113</v>
      </c>
      <c r="F41" s="18">
        <v>2026</v>
      </c>
      <c r="G41" s="18" t="s">
        <v>323</v>
      </c>
      <c r="H41" s="18" t="s">
        <v>324</v>
      </c>
      <c r="I41" s="18"/>
      <c r="J41" s="18"/>
      <c r="K41" s="48">
        <f>SUM(W41:AH41)</f>
        <v>1253.79</v>
      </c>
      <c r="L41" s="18" t="s">
        <v>293</v>
      </c>
      <c r="M41" s="18">
        <v>4</v>
      </c>
      <c r="N41" s="18" t="s">
        <v>325</v>
      </c>
      <c r="O41" s="58">
        <v>1254.45</v>
      </c>
      <c r="P41" s="18">
        <v>323.19</v>
      </c>
      <c r="Q41" s="18"/>
      <c r="R41" s="18"/>
      <c r="S41" s="18"/>
      <c r="T41" s="18"/>
      <c r="U41" s="18"/>
      <c r="V41" s="18"/>
      <c r="W41" s="18">
        <v>930.6</v>
      </c>
      <c r="X41" s="18"/>
      <c r="Y41" s="18"/>
      <c r="Z41" s="18"/>
      <c r="AA41" s="18">
        <v>0</v>
      </c>
      <c r="AB41" s="18">
        <v>323.19</v>
      </c>
      <c r="AC41" s="18"/>
      <c r="AD41" s="18"/>
      <c r="AE41" s="18"/>
      <c r="AF41" s="18"/>
      <c r="AG41" s="18"/>
      <c r="AH41" s="18"/>
      <c r="AI41" s="18" t="s">
        <v>202</v>
      </c>
      <c r="AJ41" s="18">
        <v>11</v>
      </c>
      <c r="AK41" s="18">
        <v>7</v>
      </c>
      <c r="AL41" s="18"/>
      <c r="AM41" s="18">
        <v>4</v>
      </c>
      <c r="AN41" s="18"/>
      <c r="AO41" s="18"/>
      <c r="AP41" s="18"/>
      <c r="AQ41" s="18" t="s">
        <v>259</v>
      </c>
      <c r="AR41" s="18">
        <f>VLOOKUP($A41,[1]Sheet1!$A:$G,7,FALSE)</f>
        <v>1</v>
      </c>
      <c r="AS41" s="18"/>
      <c r="AT41" s="18"/>
      <c r="AU41" s="18"/>
      <c r="AV41" s="18"/>
      <c r="AW41" s="18"/>
      <c r="AX41" s="18"/>
      <c r="AY41" s="18"/>
      <c r="AZ41" s="18"/>
      <c r="BA41" s="18"/>
      <c r="BB41" s="18"/>
      <c r="BC41" s="18"/>
      <c r="BD41" s="50" t="s">
        <v>203</v>
      </c>
      <c r="BE41" s="48">
        <v>104.34566090799517</v>
      </c>
      <c r="BF41" s="18">
        <v>87</v>
      </c>
      <c r="BG41" s="51"/>
      <c r="BH41" s="50">
        <v>716640</v>
      </c>
      <c r="BI41" s="50"/>
      <c r="BJ41" s="50">
        <v>83360</v>
      </c>
      <c r="BK41" s="50"/>
      <c r="BL41" s="50"/>
      <c r="BM41" s="50"/>
      <c r="BN41" s="50">
        <f t="shared" si="0"/>
        <v>800000</v>
      </c>
      <c r="BO41" s="50">
        <f t="shared" si="1"/>
        <v>0</v>
      </c>
      <c r="BP41" s="50"/>
      <c r="BQ41" s="50">
        <f t="shared" si="2"/>
        <v>800000</v>
      </c>
      <c r="BR41" s="50">
        <v>800000</v>
      </c>
      <c r="BS41" s="50">
        <f t="shared" si="3"/>
        <v>0</v>
      </c>
      <c r="BT41" s="50"/>
      <c r="BU41" s="50"/>
      <c r="BV41" s="52"/>
      <c r="BW41" s="50"/>
      <c r="BX41" s="50">
        <v>0</v>
      </c>
      <c r="BY41" s="50">
        <v>800000</v>
      </c>
      <c r="BZ41" s="50">
        <v>0</v>
      </c>
      <c r="CA41" s="50"/>
      <c r="CB41" s="50"/>
      <c r="CC41" s="50">
        <v>0</v>
      </c>
      <c r="CD41" s="50"/>
      <c r="CE41" s="50"/>
      <c r="CF41" s="50"/>
      <c r="CG41" s="50">
        <v>0</v>
      </c>
      <c r="CH41" s="50">
        <v>0</v>
      </c>
      <c r="CI41" s="50">
        <f>VLOOKUP(A41,[1]Sheet7!E:G,2,FALSE)</f>
        <v>5000</v>
      </c>
      <c r="CJ41" s="50">
        <f>VLOOKUP(A41,[1]Sheet7!E:G,3,FALSE)</f>
        <v>15000</v>
      </c>
      <c r="CK41" s="50">
        <f t="shared" si="4"/>
        <v>805000</v>
      </c>
      <c r="CL41" s="53"/>
    </row>
    <row r="42" spans="1:90" ht="14.5" x14ac:dyDescent="0.35">
      <c r="A42" s="47">
        <v>7379</v>
      </c>
      <c r="B42" s="18" t="s">
        <v>326</v>
      </c>
      <c r="C42" s="18" t="s">
        <v>281</v>
      </c>
      <c r="D42" s="18" t="s">
        <v>327</v>
      </c>
      <c r="E42" s="18" t="s">
        <v>113</v>
      </c>
      <c r="F42" s="18">
        <v>2026</v>
      </c>
      <c r="G42" s="18" t="s">
        <v>328</v>
      </c>
      <c r="H42" s="18" t="s">
        <v>329</v>
      </c>
      <c r="I42" s="18"/>
      <c r="J42" s="18"/>
      <c r="K42" s="48" t="s">
        <v>330</v>
      </c>
      <c r="L42" s="18" t="s">
        <v>321</v>
      </c>
      <c r="M42" s="18">
        <v>8</v>
      </c>
      <c r="N42" s="18" t="s">
        <v>287</v>
      </c>
      <c r="O42" s="54">
        <v>17.45</v>
      </c>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f>VLOOKUP($A42,[1]Sheet1!$A:$G,7,FALSE)</f>
        <v>1</v>
      </c>
      <c r="AS42" s="18"/>
      <c r="AT42" s="18"/>
      <c r="AU42" s="18"/>
      <c r="AV42" s="18"/>
      <c r="AW42" s="18"/>
      <c r="AX42" s="18"/>
      <c r="AY42" s="18"/>
      <c r="AZ42" s="18"/>
      <c r="BA42" s="18"/>
      <c r="BB42" s="18"/>
      <c r="BC42" s="18"/>
      <c r="BD42" s="50" t="s">
        <v>203</v>
      </c>
      <c r="BE42" s="48">
        <v>100.12566090799517</v>
      </c>
      <c r="BF42" s="18">
        <v>97</v>
      </c>
      <c r="BG42" s="51"/>
      <c r="BH42" s="50">
        <v>45000</v>
      </c>
      <c r="BI42" s="50"/>
      <c r="BJ42" s="50"/>
      <c r="BK42" s="50"/>
      <c r="BL42" s="50"/>
      <c r="BM42" s="50"/>
      <c r="BN42" s="50">
        <f t="shared" si="0"/>
        <v>45000</v>
      </c>
      <c r="BO42" s="50">
        <f t="shared" si="1"/>
        <v>0</v>
      </c>
      <c r="BP42" s="50"/>
      <c r="BQ42" s="50">
        <f t="shared" si="2"/>
        <v>45000</v>
      </c>
      <c r="BR42" s="50">
        <v>45000</v>
      </c>
      <c r="BS42" s="50">
        <f t="shared" si="3"/>
        <v>0</v>
      </c>
      <c r="BT42" s="50"/>
      <c r="BU42" s="50"/>
      <c r="BV42" s="52"/>
      <c r="BW42" s="50"/>
      <c r="BX42" s="50">
        <v>0</v>
      </c>
      <c r="BY42" s="50">
        <v>45000</v>
      </c>
      <c r="BZ42" s="50">
        <v>0</v>
      </c>
      <c r="CA42" s="50"/>
      <c r="CB42" s="50"/>
      <c r="CC42" s="50">
        <v>0</v>
      </c>
      <c r="CD42" s="50"/>
      <c r="CE42" s="50"/>
      <c r="CF42" s="50"/>
      <c r="CG42" s="50">
        <v>0</v>
      </c>
      <c r="CH42" s="50">
        <v>0</v>
      </c>
      <c r="CI42" s="50">
        <f>VLOOKUP(A42,[1]Sheet7!E:G,2,FALSE)</f>
        <v>0</v>
      </c>
      <c r="CJ42" s="50">
        <f>VLOOKUP(A42,[1]Sheet7!E:G,3,FALSE)</f>
        <v>0</v>
      </c>
      <c r="CK42" s="50">
        <f t="shared" si="4"/>
        <v>45000</v>
      </c>
      <c r="CL42" s="53"/>
    </row>
    <row r="43" spans="1:90" ht="14.5" x14ac:dyDescent="0.35">
      <c r="A43" s="47">
        <v>7380</v>
      </c>
      <c r="B43" s="18" t="s">
        <v>331</v>
      </c>
      <c r="C43" s="18" t="s">
        <v>281</v>
      </c>
      <c r="D43" s="18" t="s">
        <v>327</v>
      </c>
      <c r="E43" s="18" t="s">
        <v>113</v>
      </c>
      <c r="F43" s="18">
        <v>2026</v>
      </c>
      <c r="G43" s="18" t="s">
        <v>332</v>
      </c>
      <c r="H43" s="18" t="s">
        <v>329</v>
      </c>
      <c r="I43" s="18"/>
      <c r="J43" s="18"/>
      <c r="K43" s="48" t="s">
        <v>333</v>
      </c>
      <c r="L43" s="18" t="s">
        <v>321</v>
      </c>
      <c r="M43" s="18">
        <v>7</v>
      </c>
      <c r="N43" s="18" t="s">
        <v>287</v>
      </c>
      <c r="O43" s="58">
        <v>190544.37</v>
      </c>
      <c r="P43" s="18"/>
      <c r="Q43" s="18"/>
      <c r="R43" s="18"/>
      <c r="S43" s="18"/>
      <c r="T43" s="18"/>
      <c r="U43" s="18"/>
      <c r="V43" s="18"/>
      <c r="W43" s="18"/>
      <c r="X43" s="18"/>
      <c r="Y43" s="18"/>
      <c r="Z43" s="18"/>
      <c r="AA43" s="18"/>
      <c r="AB43" s="18"/>
      <c r="AC43" s="18"/>
      <c r="AD43" s="18"/>
      <c r="AE43" s="18"/>
      <c r="AF43" s="18"/>
      <c r="AG43" s="18"/>
      <c r="AH43" s="18"/>
      <c r="AI43" s="18" t="s">
        <v>334</v>
      </c>
      <c r="AJ43" s="18">
        <v>7</v>
      </c>
      <c r="AK43" s="18">
        <v>12</v>
      </c>
      <c r="AL43" s="18"/>
      <c r="AM43" s="18" t="s">
        <v>335</v>
      </c>
      <c r="AN43" s="18">
        <v>8</v>
      </c>
      <c r="AO43" s="18"/>
      <c r="AP43" s="18"/>
      <c r="AQ43" s="18">
        <v>1</v>
      </c>
      <c r="AR43" s="18">
        <f>VLOOKUP($A43,[1]Sheet1!$A:$G,7,FALSE)</f>
        <v>1</v>
      </c>
      <c r="AS43" s="18"/>
      <c r="AT43" s="18"/>
      <c r="AU43" s="18"/>
      <c r="AV43" s="18"/>
      <c r="AW43" s="18"/>
      <c r="AX43" s="18"/>
      <c r="AY43" s="18"/>
      <c r="AZ43" s="18"/>
      <c r="BA43" s="18"/>
      <c r="BB43" s="18"/>
      <c r="BC43" s="18"/>
      <c r="BD43" s="50" t="s">
        <v>203</v>
      </c>
      <c r="BE43" s="48">
        <v>97.125660907995169</v>
      </c>
      <c r="BF43" s="18">
        <v>102</v>
      </c>
      <c r="BG43" s="51"/>
      <c r="BH43" s="50">
        <v>40000</v>
      </c>
      <c r="BI43" s="50"/>
      <c r="BJ43" s="50"/>
      <c r="BK43" s="50"/>
      <c r="BL43" s="50"/>
      <c r="BM43" s="50"/>
      <c r="BN43" s="50">
        <f t="shared" si="0"/>
        <v>40000</v>
      </c>
      <c r="BO43" s="50">
        <f t="shared" si="1"/>
        <v>0</v>
      </c>
      <c r="BP43" s="50"/>
      <c r="BQ43" s="50">
        <f t="shared" si="2"/>
        <v>40000</v>
      </c>
      <c r="BR43" s="50">
        <v>40000</v>
      </c>
      <c r="BS43" s="50">
        <f t="shared" si="3"/>
        <v>0</v>
      </c>
      <c r="BT43" s="50"/>
      <c r="BU43" s="50"/>
      <c r="BV43" s="52"/>
      <c r="BW43" s="50"/>
      <c r="BX43" s="50">
        <v>0</v>
      </c>
      <c r="BY43" s="50">
        <v>40000</v>
      </c>
      <c r="BZ43" s="50">
        <v>0</v>
      </c>
      <c r="CA43" s="50"/>
      <c r="CB43" s="50"/>
      <c r="CC43" s="50">
        <v>0</v>
      </c>
      <c r="CD43" s="50"/>
      <c r="CE43" s="50"/>
      <c r="CF43" s="50"/>
      <c r="CG43" s="50">
        <v>0</v>
      </c>
      <c r="CH43" s="50">
        <v>0</v>
      </c>
      <c r="CI43" s="50">
        <f>VLOOKUP(A43,[1]Sheet7!E:G,2,FALSE)</f>
        <v>0</v>
      </c>
      <c r="CJ43" s="50">
        <f>VLOOKUP(A43,[1]Sheet7!E:G,3,FALSE)</f>
        <v>0</v>
      </c>
      <c r="CK43" s="50">
        <f t="shared" si="4"/>
        <v>40000</v>
      </c>
      <c r="CL43" s="53"/>
    </row>
    <row r="44" spans="1:90" ht="14.5" x14ac:dyDescent="0.35">
      <c r="A44" s="47">
        <v>6068</v>
      </c>
      <c r="B44" s="18" t="s">
        <v>336</v>
      </c>
      <c r="C44" s="18" t="s">
        <v>281</v>
      </c>
      <c r="D44" s="18" t="s">
        <v>337</v>
      </c>
      <c r="E44" s="18" t="s">
        <v>338</v>
      </c>
      <c r="F44" s="18">
        <v>2026</v>
      </c>
      <c r="G44" s="18" t="s">
        <v>339</v>
      </c>
      <c r="H44" s="18" t="s">
        <v>340</v>
      </c>
      <c r="I44" s="18"/>
      <c r="J44" s="18"/>
      <c r="K44" s="48">
        <f>SUM(W44:AH44)</f>
        <v>1400.38</v>
      </c>
      <c r="L44" s="18" t="s">
        <v>293</v>
      </c>
      <c r="M44" s="18"/>
      <c r="N44" s="18"/>
      <c r="O44" s="18"/>
      <c r="P44" s="18"/>
      <c r="Q44" s="18"/>
      <c r="R44" s="18"/>
      <c r="S44" s="18"/>
      <c r="T44" s="18"/>
      <c r="U44" s="18"/>
      <c r="V44" s="18"/>
      <c r="W44" s="18"/>
      <c r="X44" s="18">
        <v>1400.38</v>
      </c>
      <c r="Y44" s="18"/>
      <c r="Z44" s="18"/>
      <c r="AA44" s="18"/>
      <c r="AB44" s="18"/>
      <c r="AC44" s="18"/>
      <c r="AD44" s="18"/>
      <c r="AE44" s="18"/>
      <c r="AF44" s="18"/>
      <c r="AG44" s="18"/>
      <c r="AH44" s="18"/>
      <c r="AI44" s="18" t="s">
        <v>202</v>
      </c>
      <c r="AJ44" s="18">
        <v>23</v>
      </c>
      <c r="AK44" s="18"/>
      <c r="AL44" s="18"/>
      <c r="AM44" s="18" t="s">
        <v>335</v>
      </c>
      <c r="AN44" s="18"/>
      <c r="AO44" s="18"/>
      <c r="AP44" s="18"/>
      <c r="AQ44" s="18"/>
      <c r="AR44" s="18">
        <f>VLOOKUP($A44,[1]Sheet1!$A:$G,7,FALSE)</f>
        <v>1</v>
      </c>
      <c r="AS44" s="18"/>
      <c r="AT44" s="18"/>
      <c r="AU44" s="18"/>
      <c r="AV44" s="18"/>
      <c r="AW44" s="18"/>
      <c r="AX44" s="18"/>
      <c r="AY44" s="18"/>
      <c r="AZ44" s="18"/>
      <c r="BA44" s="18"/>
      <c r="BB44" s="18"/>
      <c r="BC44" s="18"/>
      <c r="BD44" s="50" t="s">
        <v>203</v>
      </c>
      <c r="BE44" s="48">
        <v>76.125660907995169</v>
      </c>
      <c r="BF44" s="18">
        <v>125</v>
      </c>
      <c r="BG44" s="51"/>
      <c r="BH44" s="50"/>
      <c r="BI44" s="50"/>
      <c r="BJ44" s="50">
        <v>150000</v>
      </c>
      <c r="BK44" s="50"/>
      <c r="BL44" s="50"/>
      <c r="BM44" s="50"/>
      <c r="BN44" s="50">
        <f t="shared" ref="BN44:BN81" si="7">SUM(BH44:BM44)</f>
        <v>150000</v>
      </c>
      <c r="BO44" s="50">
        <f t="shared" ref="BO44:BO81" si="8">BQ44-BN44</f>
        <v>0</v>
      </c>
      <c r="BP44" s="50"/>
      <c r="BQ44" s="50">
        <f t="shared" ref="BQ44:BQ81" si="9">SUM(BW44:CD44)</f>
        <v>150000</v>
      </c>
      <c r="BR44" s="50">
        <v>150000</v>
      </c>
      <c r="BS44" s="50">
        <f t="shared" ref="BS44:BS81" si="10">BR44-BQ44-BP44</f>
        <v>0</v>
      </c>
      <c r="BT44" s="50"/>
      <c r="BU44" s="50"/>
      <c r="BV44" s="52"/>
      <c r="BW44" s="50"/>
      <c r="BX44" s="50">
        <v>0</v>
      </c>
      <c r="BY44" s="50">
        <v>0</v>
      </c>
      <c r="BZ44" s="50">
        <v>0</v>
      </c>
      <c r="CA44" s="50"/>
      <c r="CB44" s="50"/>
      <c r="CC44" s="50">
        <v>0</v>
      </c>
      <c r="CD44" s="50">
        <v>150000</v>
      </c>
      <c r="CE44" s="50"/>
      <c r="CF44" s="50"/>
      <c r="CG44" s="50">
        <v>0</v>
      </c>
      <c r="CH44" s="50">
        <v>0</v>
      </c>
      <c r="CI44" s="50">
        <f>VLOOKUP(A44,[1]Sheet7!E:G,2,FALSE)</f>
        <v>0</v>
      </c>
      <c r="CJ44" s="50">
        <f>VLOOKUP(A44,[1]Sheet7!E:G,3,FALSE)</f>
        <v>23500</v>
      </c>
      <c r="CK44" s="50">
        <f t="shared" ref="CK44:CK81" si="11">CI44+BR44</f>
        <v>150000</v>
      </c>
      <c r="CL44" s="53"/>
    </row>
    <row r="45" spans="1:90" ht="14.5" x14ac:dyDescent="0.35">
      <c r="A45" s="47">
        <v>7378</v>
      </c>
      <c r="B45" s="18" t="s">
        <v>341</v>
      </c>
      <c r="C45" s="18" t="s">
        <v>281</v>
      </c>
      <c r="D45" s="18" t="s">
        <v>327</v>
      </c>
      <c r="E45" s="18" t="s">
        <v>113</v>
      </c>
      <c r="F45" s="18">
        <v>2026</v>
      </c>
      <c r="G45" s="18" t="s">
        <v>342</v>
      </c>
      <c r="H45" s="18" t="s">
        <v>343</v>
      </c>
      <c r="I45" s="18" t="s">
        <v>91</v>
      </c>
      <c r="J45" s="18" t="s">
        <v>214</v>
      </c>
      <c r="K45" s="48">
        <f>SUM(W45:AH45)</f>
        <v>17.47</v>
      </c>
      <c r="L45" s="18" t="s">
        <v>321</v>
      </c>
      <c r="M45" s="18"/>
      <c r="N45" s="18"/>
      <c r="O45" s="18"/>
      <c r="P45" s="18"/>
      <c r="Q45" s="18"/>
      <c r="R45" s="18"/>
      <c r="S45" s="18"/>
      <c r="T45" s="18"/>
      <c r="U45" s="18"/>
      <c r="V45" s="18" t="s">
        <v>94</v>
      </c>
      <c r="W45" s="18">
        <v>17.47</v>
      </c>
      <c r="X45" s="18"/>
      <c r="Y45" s="18"/>
      <c r="Z45" s="18"/>
      <c r="AA45" s="18"/>
      <c r="AB45" s="18"/>
      <c r="AC45" s="18"/>
      <c r="AD45" s="18"/>
      <c r="AE45" s="18"/>
      <c r="AF45" s="18"/>
      <c r="AG45" s="18"/>
      <c r="AH45" s="18"/>
      <c r="AI45" s="18"/>
      <c r="AJ45" s="18"/>
      <c r="AK45" s="18"/>
      <c r="AL45" s="18"/>
      <c r="AM45" s="18"/>
      <c r="AN45" s="18"/>
      <c r="AO45" s="18"/>
      <c r="AP45" s="18"/>
      <c r="AQ45" s="18"/>
      <c r="AR45" s="18">
        <f>VLOOKUP($A45,[1]Sheet1!$A:$G,7,FALSE)</f>
        <v>1</v>
      </c>
      <c r="AS45" s="18"/>
      <c r="AT45" s="18"/>
      <c r="AU45" s="18"/>
      <c r="AV45" s="18"/>
      <c r="AW45" s="18"/>
      <c r="AX45" s="18"/>
      <c r="AY45" s="18"/>
      <c r="AZ45" s="18"/>
      <c r="BA45" s="18"/>
      <c r="BB45" s="18"/>
      <c r="BC45" s="18"/>
      <c r="BD45" s="50" t="s">
        <v>203</v>
      </c>
      <c r="BE45" s="48">
        <v>76.125660907995169</v>
      </c>
      <c r="BF45" s="18">
        <v>126</v>
      </c>
      <c r="BG45" s="51"/>
      <c r="BH45" s="50">
        <v>20000</v>
      </c>
      <c r="BI45" s="50"/>
      <c r="BJ45" s="50"/>
      <c r="BK45" s="50">
        <f>40000+15000</f>
        <v>55000</v>
      </c>
      <c r="BL45" s="50"/>
      <c r="BM45" s="50"/>
      <c r="BN45" s="50">
        <f t="shared" si="7"/>
        <v>75000</v>
      </c>
      <c r="BO45" s="50">
        <f t="shared" si="8"/>
        <v>0</v>
      </c>
      <c r="BP45" s="50"/>
      <c r="BQ45" s="50">
        <f t="shared" si="9"/>
        <v>75000</v>
      </c>
      <c r="BR45" s="50">
        <v>75000</v>
      </c>
      <c r="BS45" s="50">
        <f t="shared" si="10"/>
        <v>0</v>
      </c>
      <c r="BT45" s="50"/>
      <c r="BU45" s="50"/>
      <c r="BV45" s="52"/>
      <c r="BW45" s="50"/>
      <c r="BX45" s="50">
        <v>0</v>
      </c>
      <c r="BY45" s="50">
        <v>75000</v>
      </c>
      <c r="BZ45" s="50">
        <v>0</v>
      </c>
      <c r="CA45" s="50"/>
      <c r="CB45" s="50"/>
      <c r="CC45" s="50">
        <v>0</v>
      </c>
      <c r="CD45" s="50"/>
      <c r="CE45" s="50"/>
      <c r="CF45" s="50"/>
      <c r="CG45" s="50"/>
      <c r="CH45" s="50"/>
      <c r="CI45" s="50">
        <f>VLOOKUP(A45,[1]Sheet7!E:G,2,FALSE)</f>
        <v>0</v>
      </c>
      <c r="CJ45" s="50">
        <f>VLOOKUP(A45,[1]Sheet7!E:G,3,FALSE)</f>
        <v>0</v>
      </c>
      <c r="CK45" s="50">
        <f t="shared" si="11"/>
        <v>75000</v>
      </c>
      <c r="CL45" s="53"/>
    </row>
    <row r="46" spans="1:90" ht="14.5" x14ac:dyDescent="0.35">
      <c r="A46" s="47">
        <v>7365</v>
      </c>
      <c r="B46" s="18" t="s">
        <v>344</v>
      </c>
      <c r="C46" s="18" t="s">
        <v>281</v>
      </c>
      <c r="D46" s="18" t="s">
        <v>345</v>
      </c>
      <c r="E46" s="18" t="s">
        <v>113</v>
      </c>
      <c r="F46" s="18">
        <v>2026</v>
      </c>
      <c r="G46" s="18" t="s">
        <v>346</v>
      </c>
      <c r="H46" s="18" t="s">
        <v>347</v>
      </c>
      <c r="I46" s="18"/>
      <c r="J46" s="18"/>
      <c r="K46" s="48" t="s">
        <v>348</v>
      </c>
      <c r="L46" s="18" t="s">
        <v>321</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f>VLOOKUP($A46,[1]Sheet1!$A:$G,7,FALSE)</f>
        <v>1</v>
      </c>
      <c r="AS46" s="18"/>
      <c r="AT46" s="18"/>
      <c r="AU46" s="18"/>
      <c r="AV46" s="18"/>
      <c r="AW46" s="18"/>
      <c r="AX46" s="18"/>
      <c r="AY46" s="18"/>
      <c r="AZ46" s="18"/>
      <c r="BA46" s="18"/>
      <c r="BB46" s="18"/>
      <c r="BC46" s="18"/>
      <c r="BD46" s="50" t="s">
        <v>203</v>
      </c>
      <c r="BE46" s="48">
        <v>48.875660907995169</v>
      </c>
      <c r="BF46" s="18">
        <v>130</v>
      </c>
      <c r="BG46" s="51"/>
      <c r="BH46" s="50">
        <v>100000</v>
      </c>
      <c r="BI46" s="50"/>
      <c r="BJ46" s="50"/>
      <c r="BK46" s="50"/>
      <c r="BL46" s="50"/>
      <c r="BM46" s="50"/>
      <c r="BN46" s="50">
        <f t="shared" si="7"/>
        <v>100000</v>
      </c>
      <c r="BO46" s="50">
        <f t="shared" si="8"/>
        <v>0</v>
      </c>
      <c r="BP46" s="50"/>
      <c r="BQ46" s="50">
        <f t="shared" si="9"/>
        <v>100000</v>
      </c>
      <c r="BR46" s="50">
        <v>100000</v>
      </c>
      <c r="BS46" s="50">
        <f t="shared" si="10"/>
        <v>0</v>
      </c>
      <c r="BT46" s="50"/>
      <c r="BU46" s="50"/>
      <c r="BV46" s="52"/>
      <c r="BW46" s="50"/>
      <c r="BX46" s="50">
        <v>0</v>
      </c>
      <c r="BY46" s="50">
        <v>100000</v>
      </c>
      <c r="BZ46" s="50">
        <v>0</v>
      </c>
      <c r="CA46" s="50"/>
      <c r="CB46" s="50"/>
      <c r="CC46" s="50">
        <v>0</v>
      </c>
      <c r="CD46" s="50"/>
      <c r="CE46" s="50"/>
      <c r="CF46" s="50"/>
      <c r="CG46" s="50">
        <v>0</v>
      </c>
      <c r="CH46" s="50">
        <v>0</v>
      </c>
      <c r="CI46" s="50">
        <f>VLOOKUP(A46,[1]Sheet7!E:G,2,FALSE)</f>
        <v>0</v>
      </c>
      <c r="CJ46" s="50">
        <f>VLOOKUP(A46,[1]Sheet7!E:G,3,FALSE)</f>
        <v>0</v>
      </c>
      <c r="CK46" s="50">
        <f t="shared" si="11"/>
        <v>100000</v>
      </c>
      <c r="CL46" s="53"/>
    </row>
    <row r="47" spans="1:90" ht="14.5" x14ac:dyDescent="0.35">
      <c r="A47" s="57">
        <v>7478</v>
      </c>
      <c r="B47" s="18" t="s">
        <v>351</v>
      </c>
      <c r="C47" s="18" t="s">
        <v>281</v>
      </c>
      <c r="D47" s="18" t="s">
        <v>352</v>
      </c>
      <c r="E47" s="18" t="s">
        <v>105</v>
      </c>
      <c r="F47" s="18">
        <v>2026</v>
      </c>
      <c r="G47" s="18" t="s">
        <v>353</v>
      </c>
      <c r="H47" s="18" t="s">
        <v>354</v>
      </c>
      <c r="I47" s="18"/>
      <c r="J47" s="18"/>
      <c r="K47" s="48">
        <f t="shared" ref="K47:K56" si="12">SUM(W47:AH47)</f>
        <v>28664.82</v>
      </c>
      <c r="L47" s="18" t="s">
        <v>355</v>
      </c>
      <c r="M47" s="18"/>
      <c r="N47" s="18"/>
      <c r="O47" s="18"/>
      <c r="P47" s="18"/>
      <c r="Q47" s="18"/>
      <c r="R47" s="18"/>
      <c r="S47" s="18">
        <v>7478</v>
      </c>
      <c r="T47" s="18"/>
      <c r="U47" s="18"/>
      <c r="V47" s="18"/>
      <c r="W47" s="18">
        <v>349.46</v>
      </c>
      <c r="X47" s="18"/>
      <c r="Y47" s="18">
        <v>14980.79</v>
      </c>
      <c r="Z47" s="18"/>
      <c r="AA47" s="18">
        <v>2423.75</v>
      </c>
      <c r="AB47" s="18"/>
      <c r="AC47" s="18"/>
      <c r="AD47" s="18"/>
      <c r="AE47" s="18">
        <v>7501.81</v>
      </c>
      <c r="AF47" s="18"/>
      <c r="AG47" s="18">
        <v>3409.01</v>
      </c>
      <c r="AH47" s="18"/>
      <c r="AI47" s="18"/>
      <c r="AJ47" s="18"/>
      <c r="AK47" s="18"/>
      <c r="AL47" s="18"/>
      <c r="AM47" s="18"/>
      <c r="AN47" s="18"/>
      <c r="AO47" s="18"/>
      <c r="AP47" s="18"/>
      <c r="AQ47" s="18"/>
      <c r="AR47" s="18">
        <f>VLOOKUP($A47,[1]Sheet1!$A:$G,7,FALSE)</f>
        <v>1</v>
      </c>
      <c r="AS47" s="18">
        <f>VLOOKUP($A47,[1]Sheet1!$A:$G,6,FALSE)</f>
        <v>2</v>
      </c>
      <c r="AT47" s="18"/>
      <c r="AU47" s="18"/>
      <c r="AV47" s="18"/>
      <c r="AW47" s="18"/>
      <c r="AX47" s="18"/>
      <c r="AY47" s="18">
        <v>1</v>
      </c>
      <c r="AZ47" s="18"/>
      <c r="BA47" s="18"/>
      <c r="BB47" s="18"/>
      <c r="BC47" s="18"/>
      <c r="BD47" s="50" t="s">
        <v>96</v>
      </c>
      <c r="BE47" s="48">
        <v>121.90566090799517</v>
      </c>
      <c r="BF47" s="18">
        <v>23</v>
      </c>
      <c r="BG47" s="51"/>
      <c r="BH47" s="50"/>
      <c r="BI47" s="50"/>
      <c r="BJ47" s="50"/>
      <c r="BK47" s="50"/>
      <c r="BL47" s="50"/>
      <c r="BM47" s="50"/>
      <c r="BN47" s="50">
        <f t="shared" si="7"/>
        <v>0</v>
      </c>
      <c r="BO47" s="50">
        <f t="shared" si="8"/>
        <v>420000</v>
      </c>
      <c r="BP47" s="50"/>
      <c r="BQ47" s="50">
        <f t="shared" si="9"/>
        <v>420000</v>
      </c>
      <c r="BR47" s="50">
        <v>620000</v>
      </c>
      <c r="BS47" s="50">
        <f t="shared" si="10"/>
        <v>200000</v>
      </c>
      <c r="BT47" s="50"/>
      <c r="BU47" s="50"/>
      <c r="BV47" s="52" t="s">
        <v>356</v>
      </c>
      <c r="BW47" s="50"/>
      <c r="BX47" s="50">
        <v>420000</v>
      </c>
      <c r="BY47" s="50">
        <v>0</v>
      </c>
      <c r="BZ47" s="50">
        <v>0</v>
      </c>
      <c r="CA47" s="50"/>
      <c r="CB47" s="50"/>
      <c r="CC47" s="50">
        <v>0</v>
      </c>
      <c r="CD47" s="50"/>
      <c r="CE47" s="50"/>
      <c r="CF47" s="50"/>
      <c r="CG47" s="50">
        <v>0</v>
      </c>
      <c r="CH47" s="50">
        <v>0</v>
      </c>
      <c r="CI47" s="50">
        <f>VLOOKUP(A47,[1]Sheet7!E:G,2,FALSE)</f>
        <v>0</v>
      </c>
      <c r="CJ47" s="50">
        <f>VLOOKUP(A47,[1]Sheet7!E:G,3,FALSE)</f>
        <v>11000</v>
      </c>
      <c r="CK47" s="50">
        <f t="shared" si="11"/>
        <v>620000</v>
      </c>
      <c r="CL47" s="53"/>
    </row>
    <row r="48" spans="1:90" ht="14.5" x14ac:dyDescent="0.35">
      <c r="A48" s="57">
        <v>7442</v>
      </c>
      <c r="B48" s="18" t="s">
        <v>357</v>
      </c>
      <c r="C48" s="18" t="s">
        <v>281</v>
      </c>
      <c r="D48" s="18" t="s">
        <v>358</v>
      </c>
      <c r="E48" s="18" t="s">
        <v>105</v>
      </c>
      <c r="F48" s="18">
        <v>2026</v>
      </c>
      <c r="G48" s="18" t="s">
        <v>359</v>
      </c>
      <c r="H48" s="18" t="s">
        <v>360</v>
      </c>
      <c r="I48" s="18"/>
      <c r="J48" s="18"/>
      <c r="K48" s="48">
        <f t="shared" si="12"/>
        <v>1883.2600000000002</v>
      </c>
      <c r="L48" s="18" t="s">
        <v>321</v>
      </c>
      <c r="M48" s="18">
        <v>4</v>
      </c>
      <c r="N48" s="18" t="s">
        <v>287</v>
      </c>
      <c r="O48" s="58">
        <v>1879.47</v>
      </c>
      <c r="P48" s="18">
        <v>524.33000000000004</v>
      </c>
      <c r="Q48" s="18"/>
      <c r="R48" s="18"/>
      <c r="S48" s="18"/>
      <c r="T48" s="18"/>
      <c r="U48" s="18"/>
      <c r="V48" s="18" t="s">
        <v>94</v>
      </c>
      <c r="W48" s="18">
        <v>0.96</v>
      </c>
      <c r="X48" s="18"/>
      <c r="Y48" s="18">
        <v>0.18</v>
      </c>
      <c r="Z48" s="18"/>
      <c r="AA48" s="18">
        <v>1357.79</v>
      </c>
      <c r="AB48" s="18">
        <v>524.33000000000004</v>
      </c>
      <c r="AC48" s="18"/>
      <c r="AD48" s="18"/>
      <c r="AE48" s="18"/>
      <c r="AF48" s="18"/>
      <c r="AG48" s="18"/>
      <c r="AH48" s="18"/>
      <c r="AI48" s="18" t="s">
        <v>334</v>
      </c>
      <c r="AJ48" s="18">
        <v>5</v>
      </c>
      <c r="AK48" s="18">
        <v>9</v>
      </c>
      <c r="AL48" s="18"/>
      <c r="AM48" s="18">
        <v>1</v>
      </c>
      <c r="AN48" s="18">
        <v>13</v>
      </c>
      <c r="AO48" s="18"/>
      <c r="AP48" s="18"/>
      <c r="AQ48" s="18">
        <v>1</v>
      </c>
      <c r="AR48" s="18">
        <f>VLOOKUP($A48,[1]Sheet1!$A:$G,7,FALSE)</f>
        <v>1</v>
      </c>
      <c r="AS48" s="18">
        <f>VLOOKUP($A48,[1]Sheet1!$A:$G,6,FALSE)</f>
        <v>2</v>
      </c>
      <c r="AT48" s="18">
        <f>VLOOKUP($A48,[1]Sheet1!$A:$F,2,FALSE)</f>
        <v>5</v>
      </c>
      <c r="AU48" s="18"/>
      <c r="AV48" s="18">
        <f>VLOOKUP($A48,[1]Sheet1!$A:$F,4,FALSE)</f>
        <v>4</v>
      </c>
      <c r="AW48" s="18">
        <f>VLOOKUP($A48,[1]Sheet1!$A:$F,5,FALSE)</f>
        <v>3</v>
      </c>
      <c r="AX48" s="18"/>
      <c r="AY48" s="18"/>
      <c r="AZ48" s="18"/>
      <c r="BA48" s="18">
        <v>1</v>
      </c>
      <c r="BB48" s="18"/>
      <c r="BC48" s="18"/>
      <c r="BD48" s="50" t="s">
        <v>96</v>
      </c>
      <c r="BE48" s="48">
        <v>118.01566090799517</v>
      </c>
      <c r="BF48" s="18">
        <v>30</v>
      </c>
      <c r="BG48" s="51"/>
      <c r="BH48" s="50"/>
      <c r="BI48" s="50"/>
      <c r="BJ48" s="50"/>
      <c r="BK48" s="50"/>
      <c r="BL48" s="50"/>
      <c r="BM48" s="50"/>
      <c r="BN48" s="50">
        <f t="shared" si="7"/>
        <v>0</v>
      </c>
      <c r="BO48" s="50">
        <f t="shared" si="8"/>
        <v>89500</v>
      </c>
      <c r="BP48" s="50"/>
      <c r="BQ48" s="50">
        <f t="shared" si="9"/>
        <v>89500</v>
      </c>
      <c r="BR48" s="50">
        <v>551871</v>
      </c>
      <c r="BS48" s="50">
        <f t="shared" si="10"/>
        <v>462371</v>
      </c>
      <c r="BT48" s="50">
        <v>0</v>
      </c>
      <c r="BU48" s="50">
        <f t="shared" ref="BU48" si="13">CH48-CF48</f>
        <v>0</v>
      </c>
      <c r="BV48" s="52" t="s">
        <v>361</v>
      </c>
      <c r="BW48" s="50"/>
      <c r="BX48" s="50">
        <v>10000</v>
      </c>
      <c r="BY48" s="50">
        <v>0</v>
      </c>
      <c r="BZ48" s="50">
        <v>0</v>
      </c>
      <c r="CA48" s="50"/>
      <c r="CB48" s="50"/>
      <c r="CC48" s="50">
        <v>79500</v>
      </c>
      <c r="CD48" s="50"/>
      <c r="CE48" s="50"/>
      <c r="CF48" s="50"/>
      <c r="CG48" s="50">
        <v>295000</v>
      </c>
      <c r="CH48" s="50">
        <v>0</v>
      </c>
      <c r="CI48" s="50">
        <f>VLOOKUP(A48,[1]Sheet7!E:G,2,FALSE)</f>
        <v>1298500</v>
      </c>
      <c r="CJ48" s="50">
        <f>VLOOKUP(A48,[1]Sheet7!E:G,3,FALSE)</f>
        <v>90075</v>
      </c>
      <c r="CK48" s="50">
        <f t="shared" si="11"/>
        <v>1850371</v>
      </c>
      <c r="CL48" s="53"/>
    </row>
    <row r="49" spans="1:90" ht="14.5" x14ac:dyDescent="0.35">
      <c r="A49" s="57">
        <v>7422</v>
      </c>
      <c r="B49" s="18" t="s">
        <v>362</v>
      </c>
      <c r="C49" s="18" t="s">
        <v>281</v>
      </c>
      <c r="D49" s="18" t="s">
        <v>363</v>
      </c>
      <c r="E49" s="18" t="s">
        <v>88</v>
      </c>
      <c r="F49" s="18">
        <v>2026</v>
      </c>
      <c r="G49" s="18" t="s">
        <v>364</v>
      </c>
      <c r="H49" s="18" t="s">
        <v>365</v>
      </c>
      <c r="I49" s="18" t="s">
        <v>91</v>
      </c>
      <c r="J49" s="18" t="s">
        <v>138</v>
      </c>
      <c r="K49" s="48">
        <f t="shared" si="12"/>
        <v>140.26</v>
      </c>
      <c r="L49" s="18" t="s">
        <v>306</v>
      </c>
      <c r="M49" s="18"/>
      <c r="N49" s="18"/>
      <c r="O49" s="18"/>
      <c r="P49" s="18"/>
      <c r="Q49" s="18"/>
      <c r="R49" s="18"/>
      <c r="S49" s="18"/>
      <c r="T49" s="18"/>
      <c r="U49" s="18"/>
      <c r="V49" s="18" t="s">
        <v>94</v>
      </c>
      <c r="W49" s="18"/>
      <c r="X49" s="18"/>
      <c r="Y49" s="18"/>
      <c r="Z49" s="18"/>
      <c r="AA49" s="18"/>
      <c r="AB49" s="18"/>
      <c r="AC49" s="18"/>
      <c r="AD49" s="18"/>
      <c r="AE49" s="18"/>
      <c r="AF49" s="18">
        <v>140.26</v>
      </c>
      <c r="AG49" s="18"/>
      <c r="AH49" s="18"/>
      <c r="AI49" s="18" t="s">
        <v>95</v>
      </c>
      <c r="AJ49" s="18">
        <v>15</v>
      </c>
      <c r="AK49" s="18">
        <v>15</v>
      </c>
      <c r="AL49" s="18"/>
      <c r="AM49" s="18"/>
      <c r="AN49" s="18">
        <v>12</v>
      </c>
      <c r="AO49" s="18"/>
      <c r="AP49" s="18"/>
      <c r="AQ49" s="18"/>
      <c r="AR49" s="18">
        <f>VLOOKUP($A49,[1]Sheet1!$A:$G,7,FALSE)</f>
        <v>1</v>
      </c>
      <c r="AS49" s="18">
        <f>VLOOKUP($A49,[1]Sheet1!$A:$G,6,FALSE)</f>
        <v>2</v>
      </c>
      <c r="AT49" s="18"/>
      <c r="AU49" s="18"/>
      <c r="AV49" s="18">
        <f>VLOOKUP($A49,[1]Sheet1!$A:$F,4,FALSE)</f>
        <v>4</v>
      </c>
      <c r="AW49" s="18">
        <f>VLOOKUP($A49,[1]Sheet1!$A:$F,5,FALSE)</f>
        <v>3</v>
      </c>
      <c r="AX49" s="18"/>
      <c r="AY49" s="18"/>
      <c r="AZ49" s="18"/>
      <c r="BA49" s="18"/>
      <c r="BB49" s="18"/>
      <c r="BC49" s="18"/>
      <c r="BD49" s="50" t="s">
        <v>96</v>
      </c>
      <c r="BE49" s="48">
        <v>113.23566090799517</v>
      </c>
      <c r="BF49" s="18">
        <v>52</v>
      </c>
      <c r="BG49" s="51"/>
      <c r="BH49" s="50"/>
      <c r="BI49" s="50"/>
      <c r="BJ49" s="50"/>
      <c r="BK49" s="50"/>
      <c r="BL49" s="50"/>
      <c r="BM49" s="50"/>
      <c r="BN49" s="50">
        <f t="shared" si="7"/>
        <v>0</v>
      </c>
      <c r="BO49" s="50">
        <f t="shared" si="8"/>
        <v>200000</v>
      </c>
      <c r="BP49" s="50"/>
      <c r="BQ49" s="50">
        <f t="shared" si="9"/>
        <v>200000</v>
      </c>
      <c r="BR49" s="50">
        <v>429174</v>
      </c>
      <c r="BS49" s="50">
        <f t="shared" si="10"/>
        <v>229174</v>
      </c>
      <c r="BT49" s="50"/>
      <c r="BU49" s="50"/>
      <c r="BV49" s="52" t="s">
        <v>366</v>
      </c>
      <c r="BW49" s="50"/>
      <c r="BX49" s="50">
        <v>0</v>
      </c>
      <c r="BY49" s="50">
        <v>0</v>
      </c>
      <c r="BZ49" s="50">
        <v>100000</v>
      </c>
      <c r="CA49" s="50"/>
      <c r="CB49" s="50"/>
      <c r="CC49" s="50">
        <v>100000</v>
      </c>
      <c r="CD49" s="50"/>
      <c r="CE49" s="50"/>
      <c r="CF49" s="50"/>
      <c r="CG49" s="50">
        <v>0</v>
      </c>
      <c r="CH49" s="50">
        <v>0</v>
      </c>
      <c r="CI49" s="50">
        <f>VLOOKUP(A49,[1]Sheet7!E:G,2,FALSE)</f>
        <v>0</v>
      </c>
      <c r="CJ49" s="50">
        <f>VLOOKUP(A49,[1]Sheet7!E:G,3,FALSE)</f>
        <v>67003.3</v>
      </c>
      <c r="CK49" s="50">
        <f t="shared" si="11"/>
        <v>429174</v>
      </c>
      <c r="CL49" s="53"/>
    </row>
    <row r="50" spans="1:90" ht="14.5" x14ac:dyDescent="0.35">
      <c r="A50" s="57">
        <v>7356</v>
      </c>
      <c r="B50" s="18" t="s">
        <v>367</v>
      </c>
      <c r="C50" s="18" t="s">
        <v>281</v>
      </c>
      <c r="D50" s="18" t="s">
        <v>368</v>
      </c>
      <c r="E50" s="18" t="s">
        <v>88</v>
      </c>
      <c r="F50" s="18">
        <v>2026</v>
      </c>
      <c r="G50" s="18" t="s">
        <v>369</v>
      </c>
      <c r="H50" s="18" t="s">
        <v>370</v>
      </c>
      <c r="I50" s="18" t="s">
        <v>91</v>
      </c>
      <c r="J50" s="18" t="s">
        <v>371</v>
      </c>
      <c r="K50" s="48">
        <f t="shared" si="12"/>
        <v>27786.07</v>
      </c>
      <c r="L50" s="18" t="s">
        <v>293</v>
      </c>
      <c r="M50" s="18">
        <v>4</v>
      </c>
      <c r="N50" s="18" t="s">
        <v>325</v>
      </c>
      <c r="O50" s="58">
        <v>27793.19</v>
      </c>
      <c r="P50" s="18"/>
      <c r="Q50" s="18"/>
      <c r="R50" s="18"/>
      <c r="S50" s="18"/>
      <c r="T50" s="18"/>
      <c r="U50" s="18"/>
      <c r="V50" s="18"/>
      <c r="W50" s="18">
        <v>6.11</v>
      </c>
      <c r="X50" s="18"/>
      <c r="Y50" s="18"/>
      <c r="Z50" s="18"/>
      <c r="AA50" s="18">
        <v>2905.83</v>
      </c>
      <c r="AB50" s="18">
        <v>0.06</v>
      </c>
      <c r="AC50" s="18"/>
      <c r="AD50" s="18"/>
      <c r="AE50" s="18"/>
      <c r="AF50" s="18">
        <v>24874.07</v>
      </c>
      <c r="AG50" s="18"/>
      <c r="AH50" s="18"/>
      <c r="AI50" s="18" t="s">
        <v>95</v>
      </c>
      <c r="AJ50" s="18">
        <v>2</v>
      </c>
      <c r="AK50" s="18">
        <v>2</v>
      </c>
      <c r="AL50" s="18"/>
      <c r="AM50" s="18"/>
      <c r="AN50" s="18">
        <v>2</v>
      </c>
      <c r="AO50" s="18"/>
      <c r="AP50" s="18"/>
      <c r="AQ50" s="18">
        <v>1</v>
      </c>
      <c r="AR50" s="18">
        <f>VLOOKUP($A50,[1]Sheet1!$A:$G,7,FALSE)</f>
        <v>1</v>
      </c>
      <c r="AS50" s="18"/>
      <c r="AT50" s="18"/>
      <c r="AU50" s="18"/>
      <c r="AV50" s="18">
        <f>VLOOKUP($A50,[1]Sheet1!$A:$F,4,FALSE)</f>
        <v>4</v>
      </c>
      <c r="AW50" s="18">
        <f>VLOOKUP($A50,[1]Sheet1!$A:$F,5,FALSE)</f>
        <v>3</v>
      </c>
      <c r="AX50" s="18"/>
      <c r="AY50" s="18"/>
      <c r="AZ50" s="18"/>
      <c r="BA50" s="18"/>
      <c r="BB50" s="56">
        <v>1</v>
      </c>
      <c r="BC50" s="18"/>
      <c r="BD50" s="50" t="s">
        <v>96</v>
      </c>
      <c r="BE50" s="48">
        <v>112.23566090799517</v>
      </c>
      <c r="BF50" s="18">
        <v>58</v>
      </c>
      <c r="BG50" s="51"/>
      <c r="BH50" s="50"/>
      <c r="BI50" s="50"/>
      <c r="BJ50" s="50"/>
      <c r="BK50" s="50"/>
      <c r="BL50" s="50"/>
      <c r="BM50" s="50"/>
      <c r="BN50" s="50">
        <f t="shared" si="7"/>
        <v>0</v>
      </c>
      <c r="BO50" s="50">
        <f t="shared" si="8"/>
        <v>182500</v>
      </c>
      <c r="BP50" s="50"/>
      <c r="BQ50" s="50">
        <f t="shared" si="9"/>
        <v>182500</v>
      </c>
      <c r="BR50" s="50">
        <v>347500</v>
      </c>
      <c r="BS50" s="50">
        <f t="shared" si="10"/>
        <v>165000</v>
      </c>
      <c r="BT50" s="50">
        <v>0</v>
      </c>
      <c r="BU50" s="50">
        <v>0</v>
      </c>
      <c r="BV50" s="52" t="s">
        <v>372</v>
      </c>
      <c r="BW50" s="50"/>
      <c r="BX50" s="50">
        <v>40000</v>
      </c>
      <c r="BY50" s="50">
        <v>0</v>
      </c>
      <c r="BZ50" s="50">
        <v>0</v>
      </c>
      <c r="CA50" s="50"/>
      <c r="CB50" s="50"/>
      <c r="CC50" s="50">
        <v>142500</v>
      </c>
      <c r="CD50" s="50"/>
      <c r="CE50" s="50"/>
      <c r="CF50" s="50"/>
      <c r="CG50" s="50">
        <v>970000</v>
      </c>
      <c r="CH50" s="50">
        <v>885320</v>
      </c>
      <c r="CI50" s="50">
        <f>VLOOKUP(A50,[1]Sheet7!E:G,2,FALSE)</f>
        <v>487400</v>
      </c>
      <c r="CJ50" s="50">
        <f>VLOOKUP(A50,[1]Sheet7!E:G,3,FALSE)</f>
        <v>17000</v>
      </c>
      <c r="CK50" s="50">
        <f t="shared" si="11"/>
        <v>834900</v>
      </c>
      <c r="CL50" s="53"/>
    </row>
    <row r="51" spans="1:90" ht="14.5" x14ac:dyDescent="0.35">
      <c r="A51" s="47">
        <v>7352</v>
      </c>
      <c r="B51" s="18" t="s">
        <v>373</v>
      </c>
      <c r="C51" s="18" t="s">
        <v>374</v>
      </c>
      <c r="D51" s="18" t="s">
        <v>375</v>
      </c>
      <c r="E51" s="18" t="s">
        <v>162</v>
      </c>
      <c r="F51" s="18">
        <v>2026</v>
      </c>
      <c r="G51" s="18" t="s">
        <v>376</v>
      </c>
      <c r="H51" s="18" t="s">
        <v>377</v>
      </c>
      <c r="I51" s="18" t="s">
        <v>91</v>
      </c>
      <c r="J51" s="18" t="s">
        <v>378</v>
      </c>
      <c r="K51" s="48">
        <f t="shared" si="12"/>
        <v>333.38</v>
      </c>
      <c r="L51" s="18" t="s">
        <v>379</v>
      </c>
      <c r="M51" s="18"/>
      <c r="N51" s="18"/>
      <c r="O51" s="18"/>
      <c r="P51" s="18"/>
      <c r="Q51" s="18">
        <v>85.67</v>
      </c>
      <c r="R51" s="18" t="s">
        <v>380</v>
      </c>
      <c r="S51" s="18"/>
      <c r="T51" s="18">
        <f>VLOOKUP(A51,[1]Sheet12!A:I,1,FALSE)</f>
        <v>7352</v>
      </c>
      <c r="U51" s="50">
        <f>W51/SUM(W51:AH51)*BR51</f>
        <v>369785.90272361872</v>
      </c>
      <c r="V51" s="50"/>
      <c r="W51" s="18">
        <v>134.25</v>
      </c>
      <c r="X51" s="18"/>
      <c r="Y51" s="18">
        <v>1.43</v>
      </c>
      <c r="Z51" s="18"/>
      <c r="AA51" s="18">
        <v>187.43</v>
      </c>
      <c r="AB51" s="18">
        <v>0.94</v>
      </c>
      <c r="AC51" s="18"/>
      <c r="AD51" s="18"/>
      <c r="AE51" s="18"/>
      <c r="AF51" s="18">
        <v>9.33</v>
      </c>
      <c r="AG51" s="18"/>
      <c r="AH51" s="18"/>
      <c r="AI51" s="18" t="s">
        <v>381</v>
      </c>
      <c r="AJ51" s="18"/>
      <c r="AK51" s="18"/>
      <c r="AL51" s="18">
        <v>5</v>
      </c>
      <c r="AM51" s="18"/>
      <c r="AN51" s="18"/>
      <c r="AO51" s="18"/>
      <c r="AP51" s="18"/>
      <c r="AQ51" s="18">
        <v>1</v>
      </c>
      <c r="AR51" s="18">
        <f>VLOOKUP($A51,[1]Sheet1!$A:$G,7,FALSE)</f>
        <v>1</v>
      </c>
      <c r="AS51" s="18"/>
      <c r="AT51" s="18"/>
      <c r="AU51" s="18"/>
      <c r="AV51" s="18"/>
      <c r="AW51" s="18"/>
      <c r="AX51" s="18"/>
      <c r="AY51" s="18"/>
      <c r="AZ51" s="18"/>
      <c r="BA51" s="18"/>
      <c r="BB51" s="18"/>
      <c r="BC51" s="18"/>
      <c r="BD51" s="50" t="s">
        <v>96</v>
      </c>
      <c r="BE51" s="48">
        <v>122.33945038167937</v>
      </c>
      <c r="BF51" s="18">
        <v>18</v>
      </c>
      <c r="BG51" s="51"/>
      <c r="BH51" s="50"/>
      <c r="BI51" s="50"/>
      <c r="BJ51" s="50"/>
      <c r="BK51" s="50"/>
      <c r="BL51" s="50"/>
      <c r="BM51" s="50"/>
      <c r="BN51" s="50">
        <f t="shared" si="7"/>
        <v>0</v>
      </c>
      <c r="BO51" s="50">
        <f t="shared" si="8"/>
        <v>918281</v>
      </c>
      <c r="BP51" s="50"/>
      <c r="BQ51" s="50">
        <f t="shared" si="9"/>
        <v>918281</v>
      </c>
      <c r="BR51" s="50">
        <v>918281</v>
      </c>
      <c r="BS51" s="50">
        <f t="shared" si="10"/>
        <v>0</v>
      </c>
      <c r="BT51" s="50"/>
      <c r="BU51" s="50"/>
      <c r="BV51" s="52"/>
      <c r="BW51" s="50">
        <v>668281</v>
      </c>
      <c r="BX51" s="50">
        <v>0</v>
      </c>
      <c r="BY51" s="50">
        <v>0</v>
      </c>
      <c r="BZ51" s="50">
        <v>0</v>
      </c>
      <c r="CA51" s="50"/>
      <c r="CB51" s="50"/>
      <c r="CC51" s="50">
        <v>0</v>
      </c>
      <c r="CD51" s="50">
        <v>250000</v>
      </c>
      <c r="CE51" s="50"/>
      <c r="CF51" s="50"/>
      <c r="CG51" s="50">
        <v>0</v>
      </c>
      <c r="CH51" s="50">
        <v>0</v>
      </c>
      <c r="CI51" s="50">
        <f>VLOOKUP(A51,[1]Sheet7!E:G,2,FALSE)</f>
        <v>192690</v>
      </c>
      <c r="CJ51" s="50">
        <f>VLOOKUP(A51,[1]Sheet7!E:G,3,FALSE)</f>
        <v>67390</v>
      </c>
      <c r="CK51" s="50">
        <f t="shared" si="11"/>
        <v>1110971</v>
      </c>
      <c r="CL51" s="53"/>
    </row>
    <row r="52" spans="1:90" ht="14.5" x14ac:dyDescent="0.35">
      <c r="A52" s="47">
        <v>7299</v>
      </c>
      <c r="B52" s="18" t="s">
        <v>382</v>
      </c>
      <c r="C52" s="18" t="s">
        <v>374</v>
      </c>
      <c r="D52" s="18" t="s">
        <v>383</v>
      </c>
      <c r="E52" s="18" t="s">
        <v>88</v>
      </c>
      <c r="F52" s="18">
        <v>2026</v>
      </c>
      <c r="G52" s="18" t="s">
        <v>384</v>
      </c>
      <c r="H52" s="18" t="s">
        <v>385</v>
      </c>
      <c r="I52" s="18" t="s">
        <v>91</v>
      </c>
      <c r="J52" s="18" t="s">
        <v>277</v>
      </c>
      <c r="K52" s="48">
        <f t="shared" si="12"/>
        <v>19195.84</v>
      </c>
      <c r="L52" s="18" t="s">
        <v>386</v>
      </c>
      <c r="M52" s="18">
        <v>2</v>
      </c>
      <c r="N52" s="18" t="s">
        <v>387</v>
      </c>
      <c r="O52" s="58">
        <v>13849.78</v>
      </c>
      <c r="P52" s="18"/>
      <c r="Q52" s="18"/>
      <c r="R52" s="18"/>
      <c r="S52" s="18"/>
      <c r="T52" s="18"/>
      <c r="U52" s="18"/>
      <c r="V52" s="18"/>
      <c r="W52" s="18"/>
      <c r="X52" s="18"/>
      <c r="Y52" s="18"/>
      <c r="Z52" s="18"/>
      <c r="AA52" s="18">
        <v>373.6</v>
      </c>
      <c r="AB52" s="18"/>
      <c r="AC52" s="18"/>
      <c r="AD52" s="18"/>
      <c r="AE52" s="18"/>
      <c r="AF52" s="18">
        <v>18822.240000000002</v>
      </c>
      <c r="AG52" s="18"/>
      <c r="AH52" s="18"/>
      <c r="AI52" s="18" t="s">
        <v>184</v>
      </c>
      <c r="AJ52" s="18">
        <v>2</v>
      </c>
      <c r="AK52" s="18">
        <v>2</v>
      </c>
      <c r="AL52" s="18">
        <v>3</v>
      </c>
      <c r="AM52" s="18"/>
      <c r="AN52" s="18">
        <v>1</v>
      </c>
      <c r="AO52" s="18"/>
      <c r="AP52" s="18"/>
      <c r="AQ52" s="18">
        <v>1</v>
      </c>
      <c r="AR52" s="18">
        <f>VLOOKUP($A52,[1]Sheet1!$A:$G,7,FALSE)</f>
        <v>1</v>
      </c>
      <c r="AS52" s="18">
        <f>VLOOKUP($A52,[1]Sheet1!$A:$G,6,FALSE)</f>
        <v>2</v>
      </c>
      <c r="AT52" s="18"/>
      <c r="AU52" s="18"/>
      <c r="AV52" s="18">
        <f>VLOOKUP($A52,[1]Sheet1!$A:$F,4,FALSE)</f>
        <v>4</v>
      </c>
      <c r="AW52" s="18">
        <f>VLOOKUP($A52,[1]Sheet1!$A:$F,5,FALSE)</f>
        <v>3</v>
      </c>
      <c r="AX52" s="18"/>
      <c r="AY52" s="18"/>
      <c r="AZ52" s="18"/>
      <c r="BA52" s="18"/>
      <c r="BB52" s="56">
        <v>1</v>
      </c>
      <c r="BC52" s="18"/>
      <c r="BD52" s="50" t="s">
        <v>96</v>
      </c>
      <c r="BE52" s="48">
        <v>122.16945038167937</v>
      </c>
      <c r="BF52" s="18">
        <v>20</v>
      </c>
      <c r="BG52" s="51"/>
      <c r="BH52" s="50">
        <v>569130</v>
      </c>
      <c r="BI52" s="50"/>
      <c r="BJ52" s="50"/>
      <c r="BK52" s="50"/>
      <c r="BL52" s="50"/>
      <c r="BM52" s="50"/>
      <c r="BN52" s="50">
        <f t="shared" si="7"/>
        <v>569130</v>
      </c>
      <c r="BO52" s="50">
        <f t="shared" si="8"/>
        <v>0</v>
      </c>
      <c r="BP52" s="50"/>
      <c r="BQ52" s="50">
        <f t="shared" si="9"/>
        <v>569130</v>
      </c>
      <c r="BR52" s="50">
        <v>569130</v>
      </c>
      <c r="BS52" s="50">
        <f t="shared" si="10"/>
        <v>0</v>
      </c>
      <c r="BT52" s="50">
        <f>CG52-CE52</f>
        <v>623773</v>
      </c>
      <c r="BU52" s="50">
        <f>CH52-CF52</f>
        <v>335000</v>
      </c>
      <c r="BV52" s="52"/>
      <c r="BW52" s="50">
        <v>322370</v>
      </c>
      <c r="BX52" s="50">
        <v>81760</v>
      </c>
      <c r="BY52" s="50">
        <v>0</v>
      </c>
      <c r="BZ52" s="50">
        <v>0</v>
      </c>
      <c r="CA52" s="50"/>
      <c r="CB52" s="50"/>
      <c r="CC52" s="50">
        <v>165000</v>
      </c>
      <c r="CD52" s="50"/>
      <c r="CE52" s="50"/>
      <c r="CF52" s="50"/>
      <c r="CG52" s="50">
        <v>623773</v>
      </c>
      <c r="CH52" s="50">
        <v>335000</v>
      </c>
      <c r="CI52" s="50">
        <f>VLOOKUP(A52,[1]Sheet7!E:G,2,FALSE)</f>
        <v>0</v>
      </c>
      <c r="CJ52" s="50">
        <f>VLOOKUP(A52,[1]Sheet7!E:G,3,FALSE)</f>
        <v>130000</v>
      </c>
      <c r="CK52" s="50">
        <f t="shared" si="11"/>
        <v>569130</v>
      </c>
      <c r="CL52" s="53"/>
    </row>
    <row r="53" spans="1:90" ht="14.5" x14ac:dyDescent="0.35">
      <c r="A53" s="47">
        <v>6968</v>
      </c>
      <c r="B53" s="18" t="s">
        <v>388</v>
      </c>
      <c r="C53" s="18" t="s">
        <v>374</v>
      </c>
      <c r="D53" s="18" t="s">
        <v>389</v>
      </c>
      <c r="E53" s="18" t="s">
        <v>105</v>
      </c>
      <c r="F53" s="18">
        <v>2026</v>
      </c>
      <c r="G53" s="18" t="s">
        <v>390</v>
      </c>
      <c r="H53" s="18" t="s">
        <v>391</v>
      </c>
      <c r="I53" s="18" t="s">
        <v>91</v>
      </c>
      <c r="J53" s="18" t="s">
        <v>138</v>
      </c>
      <c r="K53" s="48">
        <f t="shared" si="12"/>
        <v>11.82</v>
      </c>
      <c r="L53" s="18" t="s">
        <v>392</v>
      </c>
      <c r="M53" s="18"/>
      <c r="N53" s="18"/>
      <c r="O53" s="18"/>
      <c r="P53" s="18"/>
      <c r="Q53" s="18"/>
      <c r="R53" s="18"/>
      <c r="S53" s="18"/>
      <c r="T53" s="18"/>
      <c r="U53" s="18"/>
      <c r="V53" s="18" t="s">
        <v>94</v>
      </c>
      <c r="W53" s="18"/>
      <c r="X53" s="18"/>
      <c r="Y53" s="18"/>
      <c r="Z53" s="18"/>
      <c r="AA53" s="18"/>
      <c r="AB53" s="18"/>
      <c r="AC53" s="18"/>
      <c r="AD53" s="18"/>
      <c r="AE53" s="18"/>
      <c r="AF53" s="18">
        <v>11.82</v>
      </c>
      <c r="AG53" s="18"/>
      <c r="AH53" s="18"/>
      <c r="AI53" s="18"/>
      <c r="AJ53" s="18"/>
      <c r="AK53" s="18"/>
      <c r="AL53" s="18"/>
      <c r="AM53" s="18"/>
      <c r="AN53" s="18"/>
      <c r="AO53" s="18"/>
      <c r="AP53" s="18"/>
      <c r="AQ53" s="18"/>
      <c r="AR53" s="18">
        <f>VLOOKUP($A53,[1]Sheet1!$A:$G,7,FALSE)</f>
        <v>1</v>
      </c>
      <c r="AS53" s="18">
        <f>VLOOKUP($A53,[1]Sheet1!$A:$G,6,FALSE)</f>
        <v>2</v>
      </c>
      <c r="AT53" s="18">
        <f>VLOOKUP($A53,[1]Sheet1!$A:$F,2,FALSE)</f>
        <v>5</v>
      </c>
      <c r="AU53" s="18"/>
      <c r="AV53" s="18"/>
      <c r="AW53" s="18"/>
      <c r="AX53" s="18"/>
      <c r="AY53" s="18"/>
      <c r="AZ53" s="18"/>
      <c r="BA53" s="18">
        <v>1</v>
      </c>
      <c r="BB53" s="18"/>
      <c r="BC53" s="18"/>
      <c r="BD53" s="50" t="s">
        <v>110</v>
      </c>
      <c r="BE53" s="48">
        <v>108.08945038167937</v>
      </c>
      <c r="BF53" s="18">
        <v>75</v>
      </c>
      <c r="BG53" s="51"/>
      <c r="BH53" s="50">
        <f>15000+50000+2000+2000</f>
        <v>69000</v>
      </c>
      <c r="BI53" s="50"/>
      <c r="BJ53" s="50"/>
      <c r="BK53" s="50">
        <v>4000</v>
      </c>
      <c r="BL53" s="50"/>
      <c r="BM53" s="50"/>
      <c r="BN53" s="50">
        <f t="shared" si="7"/>
        <v>73000</v>
      </c>
      <c r="BO53" s="50">
        <f t="shared" si="8"/>
        <v>0</v>
      </c>
      <c r="BP53" s="50"/>
      <c r="BQ53" s="50">
        <f t="shared" si="9"/>
        <v>73000</v>
      </c>
      <c r="BR53" s="50">
        <v>73000</v>
      </c>
      <c r="BS53" s="50">
        <f t="shared" si="10"/>
        <v>0</v>
      </c>
      <c r="BT53" s="50"/>
      <c r="BU53" s="50"/>
      <c r="BV53" s="52"/>
      <c r="BW53" s="50"/>
      <c r="BX53" s="50">
        <v>73000</v>
      </c>
      <c r="BY53" s="50">
        <v>0</v>
      </c>
      <c r="BZ53" s="50">
        <v>0</v>
      </c>
      <c r="CA53" s="50"/>
      <c r="CB53" s="50"/>
      <c r="CC53" s="50">
        <v>0</v>
      </c>
      <c r="CD53" s="50"/>
      <c r="CE53" s="50"/>
      <c r="CF53" s="50"/>
      <c r="CG53" s="50">
        <v>0</v>
      </c>
      <c r="CH53" s="50">
        <v>0</v>
      </c>
      <c r="CI53" s="50">
        <f>VLOOKUP(A53,[1]Sheet7!E:G,2,FALSE)</f>
        <v>0</v>
      </c>
      <c r="CJ53" s="50">
        <f>VLOOKUP(A53,[1]Sheet7!E:G,3,FALSE)</f>
        <v>64360</v>
      </c>
      <c r="CK53" s="50">
        <f t="shared" si="11"/>
        <v>73000</v>
      </c>
      <c r="CL53" s="53"/>
    </row>
    <row r="54" spans="1:90" ht="14.5" x14ac:dyDescent="0.35">
      <c r="A54" s="47">
        <v>7515</v>
      </c>
      <c r="B54" s="18" t="s">
        <v>393</v>
      </c>
      <c r="C54" s="18" t="s">
        <v>374</v>
      </c>
      <c r="D54" s="18" t="s">
        <v>394</v>
      </c>
      <c r="E54" s="18" t="s">
        <v>88</v>
      </c>
      <c r="F54" s="18">
        <v>2026</v>
      </c>
      <c r="G54" s="18" t="s">
        <v>395</v>
      </c>
      <c r="H54" s="18" t="s">
        <v>396</v>
      </c>
      <c r="I54" s="18" t="s">
        <v>91</v>
      </c>
      <c r="J54" s="18" t="s">
        <v>277</v>
      </c>
      <c r="K54" s="48">
        <f t="shared" si="12"/>
        <v>20009.78</v>
      </c>
      <c r="L54" s="18" t="s">
        <v>397</v>
      </c>
      <c r="M54" s="18"/>
      <c r="N54" s="18"/>
      <c r="O54" s="18"/>
      <c r="P54" s="18"/>
      <c r="Q54" s="18"/>
      <c r="R54" s="18"/>
      <c r="S54" s="18"/>
      <c r="T54" s="18"/>
      <c r="U54" s="18"/>
      <c r="V54" s="18"/>
      <c r="W54" s="18"/>
      <c r="X54" s="18"/>
      <c r="Y54" s="18"/>
      <c r="Z54" s="18"/>
      <c r="AA54" s="18">
        <v>2.35</v>
      </c>
      <c r="AB54" s="18"/>
      <c r="AC54" s="18"/>
      <c r="AD54" s="18"/>
      <c r="AE54" s="18"/>
      <c r="AF54" s="18">
        <v>20007.43</v>
      </c>
      <c r="AG54" s="18"/>
      <c r="AH54" s="18"/>
      <c r="AI54" s="18" t="s">
        <v>127</v>
      </c>
      <c r="AJ54" s="18">
        <v>1</v>
      </c>
      <c r="AK54" s="18">
        <v>1</v>
      </c>
      <c r="AL54" s="18">
        <v>1</v>
      </c>
      <c r="AM54" s="18"/>
      <c r="AN54" s="18"/>
      <c r="AO54" s="18"/>
      <c r="AP54" s="18"/>
      <c r="AQ54" s="18">
        <v>1</v>
      </c>
      <c r="AR54" s="18">
        <f>VLOOKUP($A54,[1]Sheet1!$A:$G,7,FALSE)</f>
        <v>1</v>
      </c>
      <c r="AS54" s="18">
        <v>2</v>
      </c>
      <c r="AT54" s="18"/>
      <c r="AU54" s="18"/>
      <c r="AV54" s="18">
        <v>4</v>
      </c>
      <c r="AW54" s="18">
        <v>3</v>
      </c>
      <c r="AX54" s="18"/>
      <c r="AY54" s="18"/>
      <c r="AZ54" s="18"/>
      <c r="BA54" s="18"/>
      <c r="BB54" s="65">
        <v>1</v>
      </c>
      <c r="BC54" s="18"/>
      <c r="BD54" s="50" t="s">
        <v>110</v>
      </c>
      <c r="BE54" s="48">
        <v>104.83945038167937</v>
      </c>
      <c r="BF54" s="18">
        <v>86</v>
      </c>
      <c r="BG54" s="51"/>
      <c r="BH54" s="50">
        <f>34500+11500</f>
        <v>46000</v>
      </c>
      <c r="BI54" s="50"/>
      <c r="BJ54" s="50"/>
      <c r="BK54" s="50">
        <f>13600+136400</f>
        <v>150000</v>
      </c>
      <c r="BL54" s="50"/>
      <c r="BM54" s="50"/>
      <c r="BN54" s="50">
        <f t="shared" si="7"/>
        <v>196000</v>
      </c>
      <c r="BO54" s="50">
        <f t="shared" si="8"/>
        <v>0</v>
      </c>
      <c r="BP54" s="50"/>
      <c r="BQ54" s="50">
        <f t="shared" si="9"/>
        <v>196000</v>
      </c>
      <c r="BR54" s="50">
        <v>196000</v>
      </c>
      <c r="BS54" s="50">
        <f t="shared" si="10"/>
        <v>0</v>
      </c>
      <c r="BT54" s="50"/>
      <c r="BU54" s="50"/>
      <c r="BV54" s="52"/>
      <c r="BW54" s="50"/>
      <c r="BX54" s="50">
        <v>0</v>
      </c>
      <c r="BY54" s="50">
        <v>0</v>
      </c>
      <c r="BZ54" s="50">
        <v>0</v>
      </c>
      <c r="CA54" s="50"/>
      <c r="CB54" s="50"/>
      <c r="CC54" s="50">
        <v>196000</v>
      </c>
      <c r="CD54" s="50"/>
      <c r="CE54" s="50"/>
      <c r="CF54" s="50"/>
      <c r="CG54" s="50">
        <v>150000</v>
      </c>
      <c r="CH54" s="50">
        <v>169400</v>
      </c>
      <c r="CI54" s="50">
        <f>VLOOKUP(A54,[1]Sheet7!E:G,2,FALSE)</f>
        <v>0</v>
      </c>
      <c r="CJ54" s="50">
        <f>VLOOKUP(A54,[1]Sheet7!E:G,3,FALSE)</f>
        <v>217600</v>
      </c>
      <c r="CK54" s="50">
        <f t="shared" si="11"/>
        <v>196000</v>
      </c>
      <c r="CL54" s="53"/>
    </row>
    <row r="55" spans="1:90" ht="14.5" x14ac:dyDescent="0.35">
      <c r="A55" s="47">
        <v>7323</v>
      </c>
      <c r="B55" s="18" t="s">
        <v>398</v>
      </c>
      <c r="C55" s="18" t="s">
        <v>374</v>
      </c>
      <c r="D55" s="18" t="s">
        <v>112</v>
      </c>
      <c r="E55" s="18" t="s">
        <v>113</v>
      </c>
      <c r="F55" s="18">
        <v>2026</v>
      </c>
      <c r="G55" s="18" t="s">
        <v>399</v>
      </c>
      <c r="H55" s="18" t="s">
        <v>400</v>
      </c>
      <c r="I55" s="18" t="s">
        <v>91</v>
      </c>
      <c r="J55" s="18" t="s">
        <v>401</v>
      </c>
      <c r="K55" s="48">
        <f t="shared" si="12"/>
        <v>1027.01</v>
      </c>
      <c r="L55" s="18" t="s">
        <v>102</v>
      </c>
      <c r="M55" s="18"/>
      <c r="N55" s="18"/>
      <c r="O55" s="18"/>
      <c r="P55" s="18"/>
      <c r="Q55" s="18"/>
      <c r="R55" s="18"/>
      <c r="S55" s="18"/>
      <c r="T55" s="18">
        <f>VLOOKUP(A55,[1]Sheet12!A:I,1,FALSE)</f>
        <v>7323</v>
      </c>
      <c r="U55" s="50">
        <f>W55/SUM(W55:AH55)*BR55</f>
        <v>63369.448476645804</v>
      </c>
      <c r="V55" s="50"/>
      <c r="W55" s="18">
        <v>739.02</v>
      </c>
      <c r="X55" s="18"/>
      <c r="Y55" s="18"/>
      <c r="Z55" s="18"/>
      <c r="AA55" s="18">
        <v>287.99</v>
      </c>
      <c r="AB55" s="18"/>
      <c r="AC55" s="18"/>
      <c r="AD55" s="18"/>
      <c r="AE55" s="18"/>
      <c r="AF55" s="18"/>
      <c r="AG55" s="18"/>
      <c r="AH55" s="18"/>
      <c r="AI55" s="18" t="s">
        <v>95</v>
      </c>
      <c r="AJ55" s="18">
        <v>5</v>
      </c>
      <c r="AK55" s="18">
        <v>3</v>
      </c>
      <c r="AL55" s="18"/>
      <c r="AM55" s="18"/>
      <c r="AN55" s="18">
        <v>2</v>
      </c>
      <c r="AO55" s="18"/>
      <c r="AP55" s="18"/>
      <c r="AQ55" s="18">
        <v>1</v>
      </c>
      <c r="AR55" s="18">
        <f>VLOOKUP($A55,[1]Sheet1!$A:$G,7,FALSE)</f>
        <v>1</v>
      </c>
      <c r="AS55" s="18"/>
      <c r="AT55" s="18"/>
      <c r="AU55" s="18"/>
      <c r="AV55" s="18"/>
      <c r="AW55" s="18"/>
      <c r="AX55" s="18"/>
      <c r="AY55" s="18"/>
      <c r="AZ55" s="18"/>
      <c r="BA55" s="18"/>
      <c r="BB55" s="18"/>
      <c r="BC55" s="18"/>
      <c r="BD55" s="50" t="s">
        <v>110</v>
      </c>
      <c r="BE55" s="48">
        <v>95.919450381679368</v>
      </c>
      <c r="BF55" s="18">
        <v>105</v>
      </c>
      <c r="BG55" s="51"/>
      <c r="BH55" s="50">
        <f>5474+15390</f>
        <v>20864</v>
      </c>
      <c r="BI55" s="50"/>
      <c r="BJ55" s="50">
        <v>67200</v>
      </c>
      <c r="BK55" s="50"/>
      <c r="BL55" s="50"/>
      <c r="BM55" s="50"/>
      <c r="BN55" s="50">
        <f t="shared" si="7"/>
        <v>88064</v>
      </c>
      <c r="BO55" s="50">
        <f t="shared" si="8"/>
        <v>0</v>
      </c>
      <c r="BP55" s="50"/>
      <c r="BQ55" s="50">
        <f t="shared" si="9"/>
        <v>88064</v>
      </c>
      <c r="BR55" s="50">
        <v>88064</v>
      </c>
      <c r="BS55" s="50">
        <f t="shared" si="10"/>
        <v>0</v>
      </c>
      <c r="BT55" s="50"/>
      <c r="BU55" s="50"/>
      <c r="BV55" s="52"/>
      <c r="BW55" s="50"/>
      <c r="BX55" s="50">
        <v>0</v>
      </c>
      <c r="BY55" s="50">
        <v>58064</v>
      </c>
      <c r="BZ55" s="50">
        <v>0</v>
      </c>
      <c r="CA55" s="50"/>
      <c r="CB55" s="50"/>
      <c r="CC55" s="50">
        <v>30000</v>
      </c>
      <c r="CD55" s="50"/>
      <c r="CE55" s="50"/>
      <c r="CF55" s="50"/>
      <c r="CG55" s="50">
        <v>0</v>
      </c>
      <c r="CH55" s="50">
        <v>0</v>
      </c>
      <c r="CI55" s="50">
        <f>VLOOKUP(A55,[1]Sheet7!E:G,2,FALSE)</f>
        <v>0</v>
      </c>
      <c r="CJ55" s="50">
        <f>VLOOKUP(A55,[1]Sheet7!E:G,3,FALSE)</f>
        <v>63500</v>
      </c>
      <c r="CK55" s="50">
        <f t="shared" si="11"/>
        <v>88064</v>
      </c>
      <c r="CL55" s="53"/>
    </row>
    <row r="56" spans="1:90" ht="14.5" x14ac:dyDescent="0.35">
      <c r="A56" s="47">
        <v>7343</v>
      </c>
      <c r="B56" s="18" t="s">
        <v>402</v>
      </c>
      <c r="C56" s="18" t="s">
        <v>374</v>
      </c>
      <c r="D56" s="18" t="s">
        <v>403</v>
      </c>
      <c r="E56" s="18" t="s">
        <v>113</v>
      </c>
      <c r="F56" s="18">
        <v>2026</v>
      </c>
      <c r="G56" s="18" t="s">
        <v>404</v>
      </c>
      <c r="H56" s="18" t="s">
        <v>405</v>
      </c>
      <c r="I56" s="18" t="s">
        <v>91</v>
      </c>
      <c r="J56" s="18" t="s">
        <v>406</v>
      </c>
      <c r="K56" s="48">
        <f t="shared" si="12"/>
        <v>681.93999999999994</v>
      </c>
      <c r="L56" s="18" t="s">
        <v>407</v>
      </c>
      <c r="M56" s="18"/>
      <c r="N56" s="18"/>
      <c r="O56" s="18"/>
      <c r="P56" s="18"/>
      <c r="Q56" s="18"/>
      <c r="R56" s="18"/>
      <c r="S56" s="18"/>
      <c r="T56" s="18"/>
      <c r="U56" s="18"/>
      <c r="V56" s="18"/>
      <c r="W56" s="18">
        <v>645.64</v>
      </c>
      <c r="X56" s="18"/>
      <c r="Y56" s="18"/>
      <c r="Z56" s="18"/>
      <c r="AA56" s="18">
        <v>0.01</v>
      </c>
      <c r="AB56" s="18">
        <v>36.29</v>
      </c>
      <c r="AC56" s="18"/>
      <c r="AD56" s="18"/>
      <c r="AE56" s="18"/>
      <c r="AF56" s="18"/>
      <c r="AG56" s="18"/>
      <c r="AH56" s="18"/>
      <c r="AI56" s="18" t="s">
        <v>202</v>
      </c>
      <c r="AJ56" s="18">
        <v>12</v>
      </c>
      <c r="AK56" s="18"/>
      <c r="AL56" s="18"/>
      <c r="AM56" s="18">
        <v>2</v>
      </c>
      <c r="AN56" s="18"/>
      <c r="AO56" s="18"/>
      <c r="AP56" s="18"/>
      <c r="AQ56" s="18" t="s">
        <v>259</v>
      </c>
      <c r="AR56" s="18">
        <f>VLOOKUP($A56,[1]Sheet1!$A:$G,7,FALSE)</f>
        <v>1</v>
      </c>
      <c r="AS56" s="18"/>
      <c r="AT56" s="18"/>
      <c r="AU56" s="18"/>
      <c r="AV56" s="18"/>
      <c r="AW56" s="18"/>
      <c r="AX56" s="18"/>
      <c r="AY56" s="18"/>
      <c r="AZ56" s="18"/>
      <c r="BA56" s="18"/>
      <c r="BB56" s="18"/>
      <c r="BC56" s="18"/>
      <c r="BD56" s="50" t="s">
        <v>203</v>
      </c>
      <c r="BE56" s="48">
        <v>89.169450381679368</v>
      </c>
      <c r="BF56" s="18">
        <v>119</v>
      </c>
      <c r="BG56" s="51"/>
      <c r="BH56" s="50">
        <v>24000</v>
      </c>
      <c r="BI56" s="50"/>
      <c r="BJ56" s="50"/>
      <c r="BK56" s="50"/>
      <c r="BL56" s="50"/>
      <c r="BM56" s="50"/>
      <c r="BN56" s="50">
        <f t="shared" si="7"/>
        <v>24000</v>
      </c>
      <c r="BO56" s="50">
        <f t="shared" si="8"/>
        <v>0</v>
      </c>
      <c r="BP56" s="50"/>
      <c r="BQ56" s="50">
        <f t="shared" si="9"/>
        <v>24000</v>
      </c>
      <c r="BR56" s="50">
        <v>24000</v>
      </c>
      <c r="BS56" s="50">
        <f t="shared" si="10"/>
        <v>0</v>
      </c>
      <c r="BT56" s="50"/>
      <c r="BU56" s="50"/>
      <c r="BV56" s="52"/>
      <c r="BW56" s="50"/>
      <c r="BX56" s="50">
        <v>0</v>
      </c>
      <c r="BY56" s="50">
        <v>24000</v>
      </c>
      <c r="BZ56" s="50">
        <v>0</v>
      </c>
      <c r="CA56" s="50"/>
      <c r="CB56" s="50"/>
      <c r="CC56" s="50">
        <v>0</v>
      </c>
      <c r="CD56" s="50"/>
      <c r="CE56" s="50">
        <v>300000</v>
      </c>
      <c r="CF56" s="50"/>
      <c r="CG56" s="50">
        <v>300000</v>
      </c>
      <c r="CH56" s="50">
        <v>0</v>
      </c>
      <c r="CI56" s="50">
        <f>VLOOKUP(A56,[1]Sheet7!E:G,2,FALSE)</f>
        <v>0</v>
      </c>
      <c r="CJ56" s="50">
        <f>VLOOKUP(A56,[1]Sheet7!E:G,3,FALSE)</f>
        <v>25000</v>
      </c>
      <c r="CK56" s="50">
        <f t="shared" si="11"/>
        <v>24000</v>
      </c>
      <c r="CL56" s="53"/>
    </row>
    <row r="57" spans="1:90" ht="14.5" x14ac:dyDescent="0.35">
      <c r="A57" s="47">
        <v>7666</v>
      </c>
      <c r="B57" s="18" t="s">
        <v>408</v>
      </c>
      <c r="C57" s="18" t="s">
        <v>374</v>
      </c>
      <c r="D57" s="18" t="s">
        <v>231</v>
      </c>
      <c r="E57" s="18" t="s">
        <v>113</v>
      </c>
      <c r="F57" s="18">
        <v>2026</v>
      </c>
      <c r="G57" s="18"/>
      <c r="H57" s="18"/>
      <c r="I57" s="18"/>
      <c r="J57" s="18"/>
      <c r="K57" s="48" t="s">
        <v>124</v>
      </c>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v>1</v>
      </c>
      <c r="AS57" s="18"/>
      <c r="AT57" s="18"/>
      <c r="AU57" s="18"/>
      <c r="AV57" s="18"/>
      <c r="AW57" s="18"/>
      <c r="AX57" s="18"/>
      <c r="AY57" s="18"/>
      <c r="AZ57" s="18"/>
      <c r="BA57" s="18"/>
      <c r="BB57" s="18"/>
      <c r="BC57" s="18"/>
      <c r="BD57" s="50" t="s">
        <v>125</v>
      </c>
      <c r="BE57" s="48"/>
      <c r="BF57" s="18"/>
      <c r="BG57" s="51"/>
      <c r="BH57" s="50"/>
      <c r="BI57" s="50"/>
      <c r="BJ57" s="50"/>
      <c r="BK57" s="50"/>
      <c r="BL57" s="50"/>
      <c r="BM57" s="50"/>
      <c r="BN57" s="50">
        <f t="shared" si="7"/>
        <v>0</v>
      </c>
      <c r="BO57" s="50">
        <f t="shared" si="8"/>
        <v>30000</v>
      </c>
      <c r="BP57" s="50"/>
      <c r="BQ57" s="50">
        <f t="shared" si="9"/>
        <v>30000</v>
      </c>
      <c r="BR57" s="50">
        <v>30000</v>
      </c>
      <c r="BS57" s="50">
        <f t="shared" si="10"/>
        <v>0</v>
      </c>
      <c r="BT57" s="50"/>
      <c r="BU57" s="50"/>
      <c r="BV57" s="52"/>
      <c r="BW57" s="50"/>
      <c r="BX57" s="50">
        <v>0</v>
      </c>
      <c r="BY57" s="50">
        <v>30000</v>
      </c>
      <c r="BZ57" s="50">
        <v>0</v>
      </c>
      <c r="CA57" s="50"/>
      <c r="CB57" s="50"/>
      <c r="CC57" s="50">
        <v>0</v>
      </c>
      <c r="CD57" s="50"/>
      <c r="CE57" s="50"/>
      <c r="CF57" s="50"/>
      <c r="CG57" s="50"/>
      <c r="CH57" s="50"/>
      <c r="CI57" s="50">
        <f>VLOOKUP(A57,[1]Sheet7!E:G,2,FALSE)</f>
        <v>30000</v>
      </c>
      <c r="CJ57" s="50">
        <f>VLOOKUP(A57,[1]Sheet7!E:G,3,FALSE)</f>
        <v>0</v>
      </c>
      <c r="CK57" s="50">
        <f t="shared" si="11"/>
        <v>60000</v>
      </c>
      <c r="CL57" s="53"/>
    </row>
    <row r="58" spans="1:90" ht="14.5" x14ac:dyDescent="0.35">
      <c r="A58" s="57">
        <v>7426</v>
      </c>
      <c r="B58" s="18" t="s">
        <v>409</v>
      </c>
      <c r="C58" s="18" t="s">
        <v>374</v>
      </c>
      <c r="D58" s="18" t="s">
        <v>410</v>
      </c>
      <c r="E58" s="18" t="s">
        <v>162</v>
      </c>
      <c r="F58" s="18">
        <v>2026</v>
      </c>
      <c r="G58" s="18" t="s">
        <v>411</v>
      </c>
      <c r="H58" s="18" t="s">
        <v>412</v>
      </c>
      <c r="I58" s="18"/>
      <c r="J58" s="18"/>
      <c r="K58" s="48">
        <f t="shared" ref="K58:K65" si="14">SUM(W58:AH58)</f>
        <v>74.84</v>
      </c>
      <c r="L58" s="18" t="s">
        <v>392</v>
      </c>
      <c r="M58" s="18">
        <v>3</v>
      </c>
      <c r="N58" s="18" t="s">
        <v>413</v>
      </c>
      <c r="O58" s="54">
        <v>74.78</v>
      </c>
      <c r="P58" s="18"/>
      <c r="Q58" s="18"/>
      <c r="R58" s="18"/>
      <c r="S58" s="18"/>
      <c r="T58" s="18"/>
      <c r="U58" s="18"/>
      <c r="V58" s="18" t="s">
        <v>176</v>
      </c>
      <c r="W58" s="18">
        <v>0.69</v>
      </c>
      <c r="X58" s="18"/>
      <c r="Y58" s="18"/>
      <c r="Z58" s="18"/>
      <c r="AA58" s="18">
        <v>74.150000000000006</v>
      </c>
      <c r="AB58" s="18"/>
      <c r="AC58" s="18"/>
      <c r="AD58" s="18"/>
      <c r="AE58" s="18"/>
      <c r="AF58" s="18"/>
      <c r="AG58" s="18"/>
      <c r="AH58" s="18"/>
      <c r="AI58" s="18" t="s">
        <v>137</v>
      </c>
      <c r="AJ58" s="18">
        <v>8</v>
      </c>
      <c r="AK58" s="18">
        <v>8</v>
      </c>
      <c r="AL58" s="18"/>
      <c r="AM58" s="18"/>
      <c r="AN58" s="18"/>
      <c r="AO58" s="18"/>
      <c r="AP58" s="18"/>
      <c r="AQ58" s="18" t="s">
        <v>414</v>
      </c>
      <c r="AR58" s="18">
        <f>VLOOKUP($A58,[1]Sheet1!$A:$G,7,FALSE)</f>
        <v>1</v>
      </c>
      <c r="AS58" s="18">
        <f>VLOOKUP($A58,[1]Sheet1!$A:$G,6,FALSE)</f>
        <v>2</v>
      </c>
      <c r="AT58" s="18"/>
      <c r="AU58" s="18"/>
      <c r="AV58" s="18">
        <f>VLOOKUP($A58,[1]Sheet1!$A:$F,4,FALSE)</f>
        <v>4</v>
      </c>
      <c r="AW58" s="18">
        <v>3</v>
      </c>
      <c r="AX58" s="18"/>
      <c r="AY58" s="18"/>
      <c r="AZ58" s="18">
        <v>1</v>
      </c>
      <c r="BA58" s="18"/>
      <c r="BB58" s="18"/>
      <c r="BC58" s="18"/>
      <c r="BD58" s="50" t="s">
        <v>96</v>
      </c>
      <c r="BE58" s="48">
        <v>117.08945038167937</v>
      </c>
      <c r="BF58" s="18">
        <v>35</v>
      </c>
      <c r="BG58" s="51"/>
      <c r="BH58" s="50"/>
      <c r="BI58" s="50"/>
      <c r="BJ58" s="50"/>
      <c r="BK58" s="50"/>
      <c r="BL58" s="50"/>
      <c r="BM58" s="50"/>
      <c r="BN58" s="50">
        <f t="shared" si="7"/>
        <v>0</v>
      </c>
      <c r="BO58" s="50">
        <f t="shared" si="8"/>
        <v>60000</v>
      </c>
      <c r="BP58" s="50"/>
      <c r="BQ58" s="50">
        <f t="shared" si="9"/>
        <v>60000</v>
      </c>
      <c r="BR58" s="50">
        <v>141490</v>
      </c>
      <c r="BS58" s="50">
        <f t="shared" si="10"/>
        <v>81490</v>
      </c>
      <c r="BT58" s="50"/>
      <c r="BU58" s="50"/>
      <c r="BV58" s="52" t="s">
        <v>415</v>
      </c>
      <c r="BW58" s="50"/>
      <c r="BX58" s="50">
        <v>25000</v>
      </c>
      <c r="BY58" s="50">
        <v>0</v>
      </c>
      <c r="BZ58" s="50">
        <v>0</v>
      </c>
      <c r="CA58" s="50"/>
      <c r="CB58" s="50">
        <v>25000</v>
      </c>
      <c r="CC58" s="50">
        <v>10000</v>
      </c>
      <c r="CD58" s="50"/>
      <c r="CE58" s="50"/>
      <c r="CF58" s="50"/>
      <c r="CG58" s="50">
        <v>0</v>
      </c>
      <c r="CH58" s="50">
        <v>0</v>
      </c>
      <c r="CI58" s="50">
        <f>VLOOKUP(A58,[1]Sheet7!E:G,2,FALSE)</f>
        <v>35000</v>
      </c>
      <c r="CJ58" s="50">
        <f>VLOOKUP(A58,[1]Sheet7!E:G,3,FALSE)</f>
        <v>7500</v>
      </c>
      <c r="CK58" s="50">
        <f t="shared" si="11"/>
        <v>176490</v>
      </c>
      <c r="CL58" s="53"/>
    </row>
    <row r="59" spans="1:90" ht="14.5" x14ac:dyDescent="0.35">
      <c r="A59" s="57">
        <v>7359</v>
      </c>
      <c r="B59" s="18" t="s">
        <v>416</v>
      </c>
      <c r="C59" s="18" t="s">
        <v>374</v>
      </c>
      <c r="D59" s="18" t="s">
        <v>417</v>
      </c>
      <c r="E59" s="18" t="s">
        <v>113</v>
      </c>
      <c r="F59" s="18">
        <v>2026</v>
      </c>
      <c r="G59" s="18" t="s">
        <v>418</v>
      </c>
      <c r="H59" s="18" t="s">
        <v>419</v>
      </c>
      <c r="I59" s="18" t="s">
        <v>91</v>
      </c>
      <c r="J59" s="18" t="s">
        <v>420</v>
      </c>
      <c r="K59" s="48">
        <f t="shared" si="14"/>
        <v>16887.329999999998</v>
      </c>
      <c r="L59" s="18" t="s">
        <v>379</v>
      </c>
      <c r="M59" s="18"/>
      <c r="N59" s="18"/>
      <c r="O59" s="18"/>
      <c r="P59" s="18"/>
      <c r="Q59" s="18">
        <v>9181.7900000000009</v>
      </c>
      <c r="R59" s="18" t="s">
        <v>271</v>
      </c>
      <c r="S59" s="18"/>
      <c r="T59" s="18">
        <f>VLOOKUP(A59,[1]Sheet12!A:I,1,FALSE)</f>
        <v>7359</v>
      </c>
      <c r="U59" s="50">
        <f>W59/SUM(W59:AH59)*BR59</f>
        <v>899185.33925078751</v>
      </c>
      <c r="V59" s="50"/>
      <c r="W59" s="18">
        <v>16202.71</v>
      </c>
      <c r="X59" s="18"/>
      <c r="Y59" s="18"/>
      <c r="Z59" s="18"/>
      <c r="AA59" s="18">
        <v>0</v>
      </c>
      <c r="AB59" s="18">
        <v>684.55</v>
      </c>
      <c r="AC59" s="18"/>
      <c r="AD59" s="18"/>
      <c r="AE59" s="18">
        <v>7.0000000000000007E-2</v>
      </c>
      <c r="AF59" s="18"/>
      <c r="AG59" s="18"/>
      <c r="AH59" s="18"/>
      <c r="AI59" s="18" t="s">
        <v>137</v>
      </c>
      <c r="AJ59" s="18">
        <v>10</v>
      </c>
      <c r="AK59" s="18">
        <v>6</v>
      </c>
      <c r="AL59" s="18"/>
      <c r="AM59" s="18">
        <v>1</v>
      </c>
      <c r="AN59" s="18"/>
      <c r="AO59" s="18"/>
      <c r="AP59" s="18"/>
      <c r="AQ59" s="18" t="s">
        <v>421</v>
      </c>
      <c r="AR59" s="18">
        <f>VLOOKUP($A59,[1]Sheet1!$A:$G,7,FALSE)</f>
        <v>1</v>
      </c>
      <c r="AS59" s="18"/>
      <c r="AT59" s="18"/>
      <c r="AU59" s="18"/>
      <c r="AV59" s="18"/>
      <c r="AW59" s="18"/>
      <c r="AX59" s="18"/>
      <c r="AY59" s="18"/>
      <c r="AZ59" s="18"/>
      <c r="BA59" s="18"/>
      <c r="BB59" s="18"/>
      <c r="BC59" s="18"/>
      <c r="BD59" s="50" t="s">
        <v>110</v>
      </c>
      <c r="BE59" s="48">
        <v>98.169450381679368</v>
      </c>
      <c r="BF59" s="18">
        <v>99</v>
      </c>
      <c r="BG59" s="51"/>
      <c r="BH59" s="50"/>
      <c r="BI59" s="50"/>
      <c r="BJ59" s="50"/>
      <c r="BK59" s="50"/>
      <c r="BL59" s="50"/>
      <c r="BM59" s="50"/>
      <c r="BN59" s="50">
        <f t="shared" si="7"/>
        <v>0</v>
      </c>
      <c r="BO59" s="50">
        <f t="shared" si="8"/>
        <v>829000</v>
      </c>
      <c r="BP59" s="50"/>
      <c r="BQ59" s="50">
        <f t="shared" si="9"/>
        <v>829000</v>
      </c>
      <c r="BR59" s="50">
        <v>937179</v>
      </c>
      <c r="BS59" s="50">
        <f t="shared" si="10"/>
        <v>108179</v>
      </c>
      <c r="BT59" s="50"/>
      <c r="BU59" s="50"/>
      <c r="BV59" s="52" t="s">
        <v>422</v>
      </c>
      <c r="BW59" s="50"/>
      <c r="BX59" s="50">
        <v>0</v>
      </c>
      <c r="BY59" s="50">
        <v>829000</v>
      </c>
      <c r="BZ59" s="50">
        <v>0</v>
      </c>
      <c r="CA59" s="50"/>
      <c r="CB59" s="50"/>
      <c r="CC59" s="50">
        <v>0</v>
      </c>
      <c r="CD59" s="50"/>
      <c r="CE59" s="50"/>
      <c r="CF59" s="50"/>
      <c r="CG59" s="50">
        <v>0</v>
      </c>
      <c r="CH59" s="50">
        <v>0</v>
      </c>
      <c r="CI59" s="50">
        <f>VLOOKUP(A59,[1]Sheet7!E:G,2,FALSE)</f>
        <v>0</v>
      </c>
      <c r="CJ59" s="50">
        <f>VLOOKUP(A59,[1]Sheet7!E:G,3,FALSE)</f>
        <v>25000</v>
      </c>
      <c r="CK59" s="50">
        <f t="shared" si="11"/>
        <v>937179</v>
      </c>
      <c r="CL59" s="53"/>
    </row>
    <row r="60" spans="1:90" ht="14.5" x14ac:dyDescent="0.35">
      <c r="A60" s="57">
        <v>7444</v>
      </c>
      <c r="B60" s="18" t="s">
        <v>423</v>
      </c>
      <c r="C60" s="18" t="s">
        <v>374</v>
      </c>
      <c r="D60" s="18" t="s">
        <v>424</v>
      </c>
      <c r="E60" s="18" t="s">
        <v>113</v>
      </c>
      <c r="F60" s="18">
        <v>2026</v>
      </c>
      <c r="G60" s="18" t="s">
        <v>425</v>
      </c>
      <c r="H60" s="18" t="s">
        <v>426</v>
      </c>
      <c r="I60" s="18" t="s">
        <v>91</v>
      </c>
      <c r="J60" s="18" t="s">
        <v>427</v>
      </c>
      <c r="K60" s="48">
        <f t="shared" si="14"/>
        <v>5313.25</v>
      </c>
      <c r="L60" s="18" t="s">
        <v>428</v>
      </c>
      <c r="M60" s="18"/>
      <c r="N60" s="18"/>
      <c r="O60" s="18"/>
      <c r="P60" s="18"/>
      <c r="Q60" s="18">
        <v>94.66</v>
      </c>
      <c r="R60" s="18" t="s">
        <v>429</v>
      </c>
      <c r="S60" s="18"/>
      <c r="T60" s="18">
        <f>VLOOKUP(A60,[1]Sheet12!A:I,1,FALSE)</f>
        <v>7444</v>
      </c>
      <c r="U60" s="50">
        <f>W60/SUM(W60:AH60)*BR60</f>
        <v>464572.97553286591</v>
      </c>
      <c r="V60" s="50"/>
      <c r="W60" s="18">
        <v>4954.87</v>
      </c>
      <c r="X60" s="18"/>
      <c r="Y60" s="18"/>
      <c r="Z60" s="18"/>
      <c r="AA60" s="18"/>
      <c r="AB60" s="18">
        <v>358.38</v>
      </c>
      <c r="AC60" s="18"/>
      <c r="AD60" s="18"/>
      <c r="AE60" s="18"/>
      <c r="AF60" s="18"/>
      <c r="AG60" s="18"/>
      <c r="AH60" s="18"/>
      <c r="AI60" s="18" t="s">
        <v>430</v>
      </c>
      <c r="AJ60" s="18">
        <v>4</v>
      </c>
      <c r="AK60" s="18"/>
      <c r="AL60" s="18">
        <v>7</v>
      </c>
      <c r="AM60" s="18"/>
      <c r="AN60" s="18"/>
      <c r="AO60" s="18">
        <v>1</v>
      </c>
      <c r="AP60" s="18"/>
      <c r="AQ60" s="18">
        <v>1</v>
      </c>
      <c r="AR60" s="18">
        <f>VLOOKUP($A60,[1]Sheet1!$A:$G,7,FALSE)</f>
        <v>1</v>
      </c>
      <c r="AS60" s="18">
        <f>VLOOKUP($A60,[1]Sheet1!$A:$G,6,FALSE)</f>
        <v>2</v>
      </c>
      <c r="AT60" s="18"/>
      <c r="AU60" s="18"/>
      <c r="AV60" s="18">
        <f>VLOOKUP($A60,[1]Sheet1!$A:$F,4,FALSE)</f>
        <v>4</v>
      </c>
      <c r="AW60" s="18">
        <v>3</v>
      </c>
      <c r="AX60" s="18"/>
      <c r="AY60" s="18"/>
      <c r="AZ60" s="18"/>
      <c r="BA60" s="18"/>
      <c r="BB60" s="56">
        <v>1</v>
      </c>
      <c r="BC60" s="18"/>
      <c r="BD60" s="50" t="s">
        <v>110</v>
      </c>
      <c r="BE60" s="48">
        <v>95.999450381679367</v>
      </c>
      <c r="BF60" s="18">
        <v>104</v>
      </c>
      <c r="BG60" s="51"/>
      <c r="BH60" s="50"/>
      <c r="BI60" s="50"/>
      <c r="BJ60" s="50"/>
      <c r="BK60" s="50"/>
      <c r="BL60" s="50"/>
      <c r="BM60" s="50"/>
      <c r="BN60" s="50">
        <f t="shared" si="7"/>
        <v>0</v>
      </c>
      <c r="BO60" s="50">
        <f t="shared" si="8"/>
        <v>200000</v>
      </c>
      <c r="BP60" s="50"/>
      <c r="BQ60" s="50">
        <f t="shared" si="9"/>
        <v>200000</v>
      </c>
      <c r="BR60" s="50">
        <v>498175</v>
      </c>
      <c r="BS60" s="50">
        <f t="shared" si="10"/>
        <v>298175</v>
      </c>
      <c r="BT60" s="50"/>
      <c r="BU60" s="50"/>
      <c r="BV60" s="52" t="s">
        <v>372</v>
      </c>
      <c r="BW60" s="50"/>
      <c r="BX60" s="50">
        <v>0</v>
      </c>
      <c r="BY60" s="50">
        <v>0</v>
      </c>
      <c r="BZ60" s="50">
        <v>0</v>
      </c>
      <c r="CA60" s="50"/>
      <c r="CB60" s="50"/>
      <c r="CC60" s="50">
        <v>200000</v>
      </c>
      <c r="CD60" s="50"/>
      <c r="CE60" s="50"/>
      <c r="CF60" s="50"/>
      <c r="CG60" s="50">
        <v>0</v>
      </c>
      <c r="CH60" s="50">
        <v>0</v>
      </c>
      <c r="CI60" s="50">
        <f>VLOOKUP(A60,[1]Sheet7!E:G,2,FALSE)</f>
        <v>0</v>
      </c>
      <c r="CJ60" s="50">
        <f>VLOOKUP(A60,[1]Sheet7!E:G,3,FALSE)</f>
        <v>20000</v>
      </c>
      <c r="CK60" s="50">
        <f t="shared" si="11"/>
        <v>498175</v>
      </c>
      <c r="CL60" s="53"/>
    </row>
    <row r="61" spans="1:90" ht="14.5" x14ac:dyDescent="0.35">
      <c r="A61" s="47">
        <v>7366</v>
      </c>
      <c r="B61" s="18" t="s">
        <v>431</v>
      </c>
      <c r="C61" s="18" t="s">
        <v>432</v>
      </c>
      <c r="D61" s="18" t="s">
        <v>433</v>
      </c>
      <c r="E61" s="18" t="s">
        <v>88</v>
      </c>
      <c r="F61" s="18">
        <v>2026</v>
      </c>
      <c r="G61" s="18" t="s">
        <v>434</v>
      </c>
      <c r="H61" s="18" t="s">
        <v>435</v>
      </c>
      <c r="I61" s="18"/>
      <c r="J61" s="18"/>
      <c r="K61" s="48">
        <f t="shared" si="14"/>
        <v>2707.34</v>
      </c>
      <c r="L61" s="18" t="s">
        <v>428</v>
      </c>
      <c r="M61" s="18">
        <v>3</v>
      </c>
      <c r="N61" s="18" t="s">
        <v>436</v>
      </c>
      <c r="O61" s="58">
        <v>3183.41</v>
      </c>
      <c r="P61" s="18"/>
      <c r="Q61" s="18"/>
      <c r="R61" s="18"/>
      <c r="S61" s="18"/>
      <c r="T61" s="18"/>
      <c r="U61" s="18"/>
      <c r="V61" s="18"/>
      <c r="W61" s="18"/>
      <c r="X61" s="18"/>
      <c r="Y61" s="18"/>
      <c r="Z61" s="18"/>
      <c r="AA61" s="18">
        <v>234.92</v>
      </c>
      <c r="AB61" s="18"/>
      <c r="AC61" s="18"/>
      <c r="AD61" s="18"/>
      <c r="AE61" s="18"/>
      <c r="AF61" s="18">
        <v>2472.42</v>
      </c>
      <c r="AG61" s="18"/>
      <c r="AH61" s="18"/>
      <c r="AI61" s="18" t="s">
        <v>152</v>
      </c>
      <c r="AJ61" s="18">
        <v>5</v>
      </c>
      <c r="AK61" s="18">
        <v>2</v>
      </c>
      <c r="AL61" s="18">
        <v>6</v>
      </c>
      <c r="AM61" s="18">
        <v>3</v>
      </c>
      <c r="AN61" s="18"/>
      <c r="AO61" s="18"/>
      <c r="AP61" s="18"/>
      <c r="AQ61" s="18">
        <v>1</v>
      </c>
      <c r="AR61" s="18">
        <f>VLOOKUP($A61,[1]Sheet1!$A:$G,7,FALSE)</f>
        <v>1</v>
      </c>
      <c r="AS61" s="18">
        <f>VLOOKUP($A61,[1]Sheet1!$A:$G,6,FALSE)</f>
        <v>2</v>
      </c>
      <c r="AT61" s="18"/>
      <c r="AU61" s="18"/>
      <c r="AV61" s="18"/>
      <c r="AW61" s="18"/>
      <c r="AX61" s="18"/>
      <c r="AY61" s="18"/>
      <c r="AZ61" s="18"/>
      <c r="BA61" s="18"/>
      <c r="BB61" s="56">
        <v>1</v>
      </c>
      <c r="BC61" s="18"/>
      <c r="BD61" s="50" t="s">
        <v>96</v>
      </c>
      <c r="BE61" s="48">
        <v>131.55948609596504</v>
      </c>
      <c r="BF61" s="18">
        <v>1</v>
      </c>
      <c r="BG61" s="51"/>
      <c r="BH61" s="50"/>
      <c r="BI61" s="50"/>
      <c r="BJ61" s="50"/>
      <c r="BK61" s="50"/>
      <c r="BL61" s="50"/>
      <c r="BM61" s="50"/>
      <c r="BN61" s="50">
        <f t="shared" si="7"/>
        <v>0</v>
      </c>
      <c r="BO61" s="50">
        <f t="shared" si="8"/>
        <v>245025</v>
      </c>
      <c r="BP61" s="50"/>
      <c r="BQ61" s="50">
        <f t="shared" si="9"/>
        <v>245025</v>
      </c>
      <c r="BR61" s="50">
        <v>245025</v>
      </c>
      <c r="BS61" s="50">
        <f t="shared" si="10"/>
        <v>0</v>
      </c>
      <c r="BT61" s="50">
        <f>CG61-CE61</f>
        <v>885223.48</v>
      </c>
      <c r="BU61" s="50"/>
      <c r="BV61" s="52"/>
      <c r="BW61" s="50">
        <v>35025</v>
      </c>
      <c r="BX61" s="50">
        <v>90000</v>
      </c>
      <c r="BY61" s="50">
        <v>0</v>
      </c>
      <c r="BZ61" s="50">
        <v>0</v>
      </c>
      <c r="CA61" s="50"/>
      <c r="CB61" s="50"/>
      <c r="CC61" s="50">
        <v>120000</v>
      </c>
      <c r="CD61" s="50"/>
      <c r="CE61" s="50">
        <v>659007.5</v>
      </c>
      <c r="CF61" s="50"/>
      <c r="CG61" s="50">
        <v>1544230.98</v>
      </c>
      <c r="CH61" s="50">
        <v>0</v>
      </c>
      <c r="CI61" s="50">
        <f>VLOOKUP(A61,[1]Sheet7!E:G,2,FALSE)</f>
        <v>0</v>
      </c>
      <c r="CJ61" s="50">
        <f>VLOOKUP(A61,[1]Sheet7!E:G,3,FALSE)</f>
        <v>23000</v>
      </c>
      <c r="CK61" s="50">
        <f t="shared" si="11"/>
        <v>245025</v>
      </c>
      <c r="CL61" s="53"/>
    </row>
    <row r="62" spans="1:90" ht="14.5" x14ac:dyDescent="0.35">
      <c r="A62" s="47">
        <v>7300</v>
      </c>
      <c r="B62" s="18" t="s">
        <v>437</v>
      </c>
      <c r="C62" s="18" t="s">
        <v>432</v>
      </c>
      <c r="D62" s="18" t="s">
        <v>383</v>
      </c>
      <c r="E62" s="18" t="s">
        <v>88</v>
      </c>
      <c r="F62" s="18">
        <v>2026</v>
      </c>
      <c r="G62" s="18" t="s">
        <v>438</v>
      </c>
      <c r="H62" s="18" t="s">
        <v>439</v>
      </c>
      <c r="I62" s="18" t="s">
        <v>91</v>
      </c>
      <c r="J62" s="18" t="s">
        <v>440</v>
      </c>
      <c r="K62" s="48">
        <f t="shared" si="14"/>
        <v>7805.75</v>
      </c>
      <c r="L62" s="18" t="s">
        <v>441</v>
      </c>
      <c r="M62" s="18">
        <v>3</v>
      </c>
      <c r="N62" s="18" t="s">
        <v>387</v>
      </c>
      <c r="O62" s="54">
        <v>766.46</v>
      </c>
      <c r="P62" s="18"/>
      <c r="Q62" s="18"/>
      <c r="R62" s="18"/>
      <c r="S62" s="18"/>
      <c r="T62" s="18"/>
      <c r="U62" s="18"/>
      <c r="V62" s="18"/>
      <c r="W62" s="18">
        <v>4939.38</v>
      </c>
      <c r="X62" s="18"/>
      <c r="Y62" s="18"/>
      <c r="Z62" s="18"/>
      <c r="AA62" s="18">
        <v>432.64</v>
      </c>
      <c r="AB62" s="18">
        <v>406.09</v>
      </c>
      <c r="AC62" s="18"/>
      <c r="AD62" s="18">
        <v>2.79</v>
      </c>
      <c r="AE62" s="18"/>
      <c r="AF62" s="18">
        <v>2024.85</v>
      </c>
      <c r="AG62" s="18"/>
      <c r="AH62" s="18"/>
      <c r="AI62" s="18" t="s">
        <v>127</v>
      </c>
      <c r="AJ62" s="18" t="s">
        <v>442</v>
      </c>
      <c r="AK62" s="18">
        <v>11</v>
      </c>
      <c r="AL62" s="18">
        <v>9</v>
      </c>
      <c r="AM62" s="18"/>
      <c r="AN62" s="18"/>
      <c r="AO62" s="18"/>
      <c r="AP62" s="18"/>
      <c r="AQ62" s="18"/>
      <c r="AR62" s="18">
        <f>VLOOKUP($A62,[1]Sheet1!$A:$G,7,FALSE)</f>
        <v>1</v>
      </c>
      <c r="AS62" s="18">
        <f>VLOOKUP($A62,[1]Sheet1!$A:$G,6,FALSE)</f>
        <v>2</v>
      </c>
      <c r="AT62" s="18"/>
      <c r="AU62" s="18"/>
      <c r="AV62" s="18">
        <f>VLOOKUP($A62,[1]Sheet1!$A:$F,4,FALSE)</f>
        <v>4</v>
      </c>
      <c r="AW62" s="18">
        <f>VLOOKUP($A62,[1]Sheet1!$A:$F,5,FALSE)</f>
        <v>3</v>
      </c>
      <c r="AX62" s="18"/>
      <c r="AY62" s="18"/>
      <c r="AZ62" s="18"/>
      <c r="BA62" s="18"/>
      <c r="BB62" s="56">
        <v>1</v>
      </c>
      <c r="BC62" s="18"/>
      <c r="BD62" s="50" t="s">
        <v>96</v>
      </c>
      <c r="BE62" s="48">
        <v>129.01948609596508</v>
      </c>
      <c r="BF62" s="18">
        <v>3</v>
      </c>
      <c r="BG62" s="51"/>
      <c r="BH62" s="50">
        <v>1174076</v>
      </c>
      <c r="BI62" s="50"/>
      <c r="BJ62" s="50">
        <v>188389</v>
      </c>
      <c r="BK62" s="50"/>
      <c r="BL62" s="50"/>
      <c r="BM62" s="50"/>
      <c r="BN62" s="50">
        <f t="shared" si="7"/>
        <v>1362465</v>
      </c>
      <c r="BO62" s="50">
        <f t="shared" si="8"/>
        <v>0</v>
      </c>
      <c r="BP62" s="50">
        <v>122919</v>
      </c>
      <c r="BQ62" s="50">
        <f t="shared" si="9"/>
        <v>1362465</v>
      </c>
      <c r="BR62" s="50">
        <v>1485384</v>
      </c>
      <c r="BS62" s="50">
        <f t="shared" si="10"/>
        <v>0</v>
      </c>
      <c r="BT62" s="50">
        <f>CG62-CE62</f>
        <v>152629</v>
      </c>
      <c r="BU62" s="50"/>
      <c r="BV62" s="52"/>
      <c r="BW62" s="50">
        <v>367465</v>
      </c>
      <c r="BX62" s="50">
        <v>30000</v>
      </c>
      <c r="BY62" s="50">
        <v>960000</v>
      </c>
      <c r="BZ62" s="50">
        <v>0</v>
      </c>
      <c r="CA62" s="50"/>
      <c r="CB62" s="64">
        <v>5000</v>
      </c>
      <c r="CC62" s="50">
        <v>0</v>
      </c>
      <c r="CD62" s="50"/>
      <c r="CE62" s="50"/>
      <c r="CF62" s="50"/>
      <c r="CG62" s="50">
        <v>152629</v>
      </c>
      <c r="CH62" s="50">
        <v>0</v>
      </c>
      <c r="CI62" s="50">
        <f>VLOOKUP(A62,[1]Sheet7!E:G,2,FALSE)</f>
        <v>0</v>
      </c>
      <c r="CJ62" s="50">
        <f>VLOOKUP(A62,[1]Sheet7!E:G,3,FALSE)</f>
        <v>43500</v>
      </c>
      <c r="CK62" s="50">
        <f t="shared" si="11"/>
        <v>1485384</v>
      </c>
      <c r="CL62" s="53"/>
    </row>
    <row r="63" spans="1:90" ht="14.5" x14ac:dyDescent="0.35">
      <c r="A63" s="47">
        <v>7297</v>
      </c>
      <c r="B63" s="18" t="s">
        <v>443</v>
      </c>
      <c r="C63" s="18" t="s">
        <v>432</v>
      </c>
      <c r="D63" s="18" t="s">
        <v>383</v>
      </c>
      <c r="E63" s="18" t="s">
        <v>88</v>
      </c>
      <c r="F63" s="18">
        <v>2026</v>
      </c>
      <c r="G63" s="18" t="s">
        <v>444</v>
      </c>
      <c r="H63" s="18" t="s">
        <v>445</v>
      </c>
      <c r="I63" s="18" t="s">
        <v>91</v>
      </c>
      <c r="J63" s="18" t="s">
        <v>446</v>
      </c>
      <c r="K63" s="48">
        <f t="shared" si="14"/>
        <v>15116.54</v>
      </c>
      <c r="L63" s="18" t="s">
        <v>447</v>
      </c>
      <c r="M63" s="18"/>
      <c r="N63" s="18"/>
      <c r="O63" s="18"/>
      <c r="P63" s="18"/>
      <c r="Q63" s="18"/>
      <c r="R63" s="18"/>
      <c r="S63" s="18"/>
      <c r="T63" s="18"/>
      <c r="U63" s="18"/>
      <c r="V63" s="18"/>
      <c r="W63" s="18">
        <v>600.07000000000005</v>
      </c>
      <c r="X63" s="18"/>
      <c r="Y63" s="18"/>
      <c r="Z63" s="18"/>
      <c r="AA63" s="18">
        <v>3252.23</v>
      </c>
      <c r="AB63" s="18"/>
      <c r="AC63" s="18"/>
      <c r="AD63" s="18"/>
      <c r="AE63" s="18"/>
      <c r="AF63" s="18">
        <v>11264.24</v>
      </c>
      <c r="AG63" s="18"/>
      <c r="AH63" s="18"/>
      <c r="AI63" s="18" t="s">
        <v>127</v>
      </c>
      <c r="AJ63" s="18">
        <v>12</v>
      </c>
      <c r="AK63" s="18">
        <v>7</v>
      </c>
      <c r="AL63" s="18">
        <v>15</v>
      </c>
      <c r="AM63" s="18"/>
      <c r="AN63" s="18"/>
      <c r="AO63" s="18"/>
      <c r="AP63" s="18"/>
      <c r="AQ63" s="18">
        <v>1</v>
      </c>
      <c r="AR63" s="18">
        <f>VLOOKUP($A63,[1]Sheet1!$A:$G,7,FALSE)</f>
        <v>1</v>
      </c>
      <c r="AS63" s="18">
        <f>VLOOKUP($A63,[1]Sheet1!$A:$G,6,FALSE)</f>
        <v>2</v>
      </c>
      <c r="AT63" s="18"/>
      <c r="AU63" s="18"/>
      <c r="AV63" s="18">
        <f>VLOOKUP($A63,[1]Sheet1!$A:$F,4,FALSE)</f>
        <v>4</v>
      </c>
      <c r="AW63" s="18">
        <f>VLOOKUP($A63,[1]Sheet1!$A:$F,5,FALSE)</f>
        <v>3</v>
      </c>
      <c r="AX63" s="18"/>
      <c r="AY63" s="18"/>
      <c r="AZ63" s="18"/>
      <c r="BA63" s="18"/>
      <c r="BB63" s="56">
        <v>1</v>
      </c>
      <c r="BC63" s="18"/>
      <c r="BD63" s="50" t="s">
        <v>96</v>
      </c>
      <c r="BE63" s="48">
        <v>127.37948609596506</v>
      </c>
      <c r="BF63" s="18">
        <v>5</v>
      </c>
      <c r="BG63" s="51"/>
      <c r="BH63" s="50">
        <v>666307</v>
      </c>
      <c r="BI63" s="50"/>
      <c r="BJ63" s="50">
        <f>6409+38584</f>
        <v>44993</v>
      </c>
      <c r="BK63" s="50">
        <f>7500+19000</f>
        <v>26500</v>
      </c>
      <c r="BL63" s="50"/>
      <c r="BM63" s="50"/>
      <c r="BN63" s="50">
        <f t="shared" si="7"/>
        <v>737800</v>
      </c>
      <c r="BO63" s="50">
        <f t="shared" si="8"/>
        <v>0</v>
      </c>
      <c r="BP63" s="50"/>
      <c r="BQ63" s="50">
        <f t="shared" si="9"/>
        <v>737800</v>
      </c>
      <c r="BR63" s="50">
        <v>737800</v>
      </c>
      <c r="BS63" s="50">
        <f t="shared" si="10"/>
        <v>0</v>
      </c>
      <c r="BT63" s="50">
        <f>CG63-CE63</f>
        <v>687800</v>
      </c>
      <c r="BU63" s="50">
        <f>CH63-CF63</f>
        <v>707800</v>
      </c>
      <c r="BV63" s="52"/>
      <c r="BW63" s="50">
        <v>449300</v>
      </c>
      <c r="BX63" s="50">
        <v>130000</v>
      </c>
      <c r="BY63" s="50">
        <v>0</v>
      </c>
      <c r="BZ63" s="50">
        <v>0</v>
      </c>
      <c r="CA63" s="50"/>
      <c r="CB63" s="50"/>
      <c r="CC63" s="50">
        <v>158500</v>
      </c>
      <c r="CD63" s="50"/>
      <c r="CE63" s="50"/>
      <c r="CF63" s="50"/>
      <c r="CG63" s="50">
        <v>687800</v>
      </c>
      <c r="CH63" s="50">
        <v>707800</v>
      </c>
      <c r="CI63" s="50">
        <f>VLOOKUP(A63,[1]Sheet7!E:G,2,FALSE)</f>
        <v>1200000</v>
      </c>
      <c r="CJ63" s="50">
        <f>VLOOKUP(A63,[1]Sheet7!E:G,3,FALSE)</f>
        <v>215000</v>
      </c>
      <c r="CK63" s="50">
        <f t="shared" si="11"/>
        <v>1937800</v>
      </c>
      <c r="CL63" s="53"/>
    </row>
    <row r="64" spans="1:90" ht="14.5" x14ac:dyDescent="0.35">
      <c r="A64" s="47">
        <v>7402</v>
      </c>
      <c r="B64" s="18" t="s">
        <v>448</v>
      </c>
      <c r="C64" s="18" t="s">
        <v>432</v>
      </c>
      <c r="D64" s="18" t="s">
        <v>433</v>
      </c>
      <c r="E64" s="18" t="s">
        <v>88</v>
      </c>
      <c r="F64" s="18">
        <v>2026</v>
      </c>
      <c r="G64" s="18" t="s">
        <v>449</v>
      </c>
      <c r="H64" s="18" t="s">
        <v>450</v>
      </c>
      <c r="I64" s="18"/>
      <c r="J64" s="18"/>
      <c r="K64" s="48">
        <f t="shared" si="14"/>
        <v>1149.81</v>
      </c>
      <c r="L64" s="18" t="s">
        <v>451</v>
      </c>
      <c r="M64" s="18"/>
      <c r="N64" s="18"/>
      <c r="O64" s="18"/>
      <c r="P64" s="18"/>
      <c r="Q64" s="18"/>
      <c r="R64" s="18"/>
      <c r="S64" s="18"/>
      <c r="T64" s="18"/>
      <c r="U64" s="18"/>
      <c r="V64" s="18"/>
      <c r="W64" s="18">
        <v>12.96</v>
      </c>
      <c r="X64" s="18"/>
      <c r="Y64" s="18"/>
      <c r="Z64" s="18"/>
      <c r="AA64" s="18">
        <v>411.31</v>
      </c>
      <c r="AB64" s="18">
        <v>7.63</v>
      </c>
      <c r="AC64" s="18"/>
      <c r="AD64" s="18"/>
      <c r="AE64" s="18">
        <v>83.27</v>
      </c>
      <c r="AF64" s="18">
        <v>634.64</v>
      </c>
      <c r="AG64" s="18"/>
      <c r="AH64" s="18"/>
      <c r="AI64" s="18" t="s">
        <v>137</v>
      </c>
      <c r="AJ64" s="18" t="s">
        <v>442</v>
      </c>
      <c r="AK64" s="18" t="s">
        <v>442</v>
      </c>
      <c r="AL64" s="18"/>
      <c r="AM64" s="18"/>
      <c r="AN64" s="18"/>
      <c r="AO64" s="18"/>
      <c r="AP64" s="18"/>
      <c r="AQ64" s="18"/>
      <c r="AR64" s="18">
        <f>VLOOKUP($A64,[1]Sheet1!$A:$G,7,FALSE)</f>
        <v>1</v>
      </c>
      <c r="AS64" s="18">
        <f>VLOOKUP($A64,[1]Sheet1!$A:$G,6,FALSE)</f>
        <v>2</v>
      </c>
      <c r="AT64" s="18"/>
      <c r="AU64" s="18"/>
      <c r="AV64" s="18">
        <v>4</v>
      </c>
      <c r="AW64" s="18">
        <f>VLOOKUP($A64,[1]Sheet1!$A:$F,5,FALSE)</f>
        <v>3</v>
      </c>
      <c r="AX64" s="18"/>
      <c r="AY64" s="18"/>
      <c r="AZ64" s="18"/>
      <c r="BA64" s="18"/>
      <c r="BB64" s="18"/>
      <c r="BC64" s="18"/>
      <c r="BD64" s="50" t="s">
        <v>96</v>
      </c>
      <c r="BE64" s="48">
        <v>126.37948609596506</v>
      </c>
      <c r="BF64" s="18">
        <v>8</v>
      </c>
      <c r="BG64" s="51"/>
      <c r="BH64" s="50"/>
      <c r="BI64" s="50"/>
      <c r="BJ64" s="50"/>
      <c r="BK64" s="50"/>
      <c r="BL64" s="50"/>
      <c r="BM64" s="50"/>
      <c r="BN64" s="50">
        <f t="shared" si="7"/>
        <v>0</v>
      </c>
      <c r="BO64" s="50">
        <f t="shared" si="8"/>
        <v>579371.84000000008</v>
      </c>
      <c r="BP64" s="50"/>
      <c r="BQ64" s="50">
        <f t="shared" si="9"/>
        <v>579371.84000000008</v>
      </c>
      <c r="BR64" s="50">
        <v>579371.84</v>
      </c>
      <c r="BS64" s="50">
        <v>0</v>
      </c>
      <c r="BT64" s="50"/>
      <c r="BU64" s="50"/>
      <c r="BV64" s="52"/>
      <c r="BW64" s="50">
        <v>344371.84</v>
      </c>
      <c r="BX64" s="50">
        <v>0</v>
      </c>
      <c r="BY64" s="50">
        <v>0</v>
      </c>
      <c r="BZ64" s="50">
        <v>0</v>
      </c>
      <c r="CA64" s="50">
        <v>205000</v>
      </c>
      <c r="CB64" s="50"/>
      <c r="CC64" s="50">
        <v>0</v>
      </c>
      <c r="CD64" s="61">
        <f>10000+20000</f>
        <v>30000</v>
      </c>
      <c r="CE64" s="50"/>
      <c r="CF64" s="50"/>
      <c r="CG64" s="50">
        <v>0</v>
      </c>
      <c r="CH64" s="50">
        <v>0</v>
      </c>
      <c r="CI64" s="50">
        <f>VLOOKUP(A64,[1]Sheet7!E:G,2,FALSE)</f>
        <v>0</v>
      </c>
      <c r="CJ64" s="50">
        <f>VLOOKUP(A64,[1]Sheet7!E:G,3,FALSE)</f>
        <v>108113</v>
      </c>
      <c r="CK64" s="50">
        <f t="shared" si="11"/>
        <v>579371.84</v>
      </c>
      <c r="CL64" s="53"/>
    </row>
    <row r="65" spans="1:90" ht="14.5" x14ac:dyDescent="0.35">
      <c r="A65" s="47">
        <v>7477</v>
      </c>
      <c r="B65" s="18" t="s">
        <v>452</v>
      </c>
      <c r="C65" s="18" t="s">
        <v>432</v>
      </c>
      <c r="D65" s="18" t="s">
        <v>453</v>
      </c>
      <c r="E65" s="18" t="s">
        <v>454</v>
      </c>
      <c r="F65" s="18">
        <v>2026</v>
      </c>
      <c r="G65" s="18" t="s">
        <v>455</v>
      </c>
      <c r="H65" s="18" t="s">
        <v>456</v>
      </c>
      <c r="I65" s="18"/>
      <c r="J65" s="18"/>
      <c r="K65" s="48">
        <f t="shared" si="14"/>
        <v>1904.2800000000002</v>
      </c>
      <c r="L65" s="18" t="s">
        <v>457</v>
      </c>
      <c r="M65" s="18"/>
      <c r="N65" s="18"/>
      <c r="O65" s="18"/>
      <c r="P65" s="18"/>
      <c r="Q65" s="18">
        <v>705.63</v>
      </c>
      <c r="R65" s="18" t="s">
        <v>235</v>
      </c>
      <c r="S65" s="18"/>
      <c r="T65" s="18">
        <f>VLOOKUP(A65,[1]Sheet12!A:I,1,FALSE)</f>
        <v>7477</v>
      </c>
      <c r="U65" s="50">
        <f>W65/SUM(W65:AH65)*BR65</f>
        <v>67660.499758438877</v>
      </c>
      <c r="V65" s="50"/>
      <c r="W65" s="18">
        <v>885.28</v>
      </c>
      <c r="X65" s="18"/>
      <c r="Y65" s="18"/>
      <c r="Z65" s="18">
        <v>734.98</v>
      </c>
      <c r="AA65" s="18">
        <v>71.959999999999994</v>
      </c>
      <c r="AB65" s="18">
        <v>16.7</v>
      </c>
      <c r="AC65" s="18"/>
      <c r="AD65" s="18">
        <v>14.73</v>
      </c>
      <c r="AE65" s="18"/>
      <c r="AF65" s="18">
        <v>180.63</v>
      </c>
      <c r="AG65" s="18"/>
      <c r="AH65" s="18"/>
      <c r="AI65" s="18" t="s">
        <v>458</v>
      </c>
      <c r="AJ65" s="18" t="s">
        <v>442</v>
      </c>
      <c r="AK65" s="18"/>
      <c r="AL65" s="18" t="s">
        <v>442</v>
      </c>
      <c r="AM65" s="18"/>
      <c r="AN65" s="18"/>
      <c r="AO65" s="18"/>
      <c r="AP65" s="18"/>
      <c r="AQ65" s="18"/>
      <c r="AR65" s="18">
        <f>VLOOKUP($A65,[1]Sheet1!$A:$G,7,FALSE)</f>
        <v>1</v>
      </c>
      <c r="AS65" s="18"/>
      <c r="AT65" s="18"/>
      <c r="AU65" s="18"/>
      <c r="AV65" s="18"/>
      <c r="AW65" s="18"/>
      <c r="AX65" s="18"/>
      <c r="AY65" s="18"/>
      <c r="AZ65" s="18"/>
      <c r="BA65" s="18"/>
      <c r="BB65" s="18"/>
      <c r="BC65" s="18"/>
      <c r="BD65" s="50" t="s">
        <v>96</v>
      </c>
      <c r="BE65" s="48">
        <v>125.55948609596506</v>
      </c>
      <c r="BF65" s="18">
        <v>9</v>
      </c>
      <c r="BG65" s="51"/>
      <c r="BH65" s="50"/>
      <c r="BI65" s="50"/>
      <c r="BJ65" s="50"/>
      <c r="BK65" s="50"/>
      <c r="BL65" s="50"/>
      <c r="BM65" s="50"/>
      <c r="BN65" s="50">
        <f t="shared" si="7"/>
        <v>0</v>
      </c>
      <c r="BO65" s="50">
        <f t="shared" si="8"/>
        <v>145541</v>
      </c>
      <c r="BP65" s="50"/>
      <c r="BQ65" s="50">
        <f t="shared" si="9"/>
        <v>145541</v>
      </c>
      <c r="BR65" s="50">
        <v>145541</v>
      </c>
      <c r="BS65" s="50">
        <f t="shared" si="10"/>
        <v>0</v>
      </c>
      <c r="BT65" s="50"/>
      <c r="BU65" s="50"/>
      <c r="BV65" s="52"/>
      <c r="BW65" s="50">
        <v>77880.5</v>
      </c>
      <c r="BX65" s="50">
        <v>0</v>
      </c>
      <c r="BY65" s="50">
        <v>0</v>
      </c>
      <c r="BZ65" s="50">
        <v>0</v>
      </c>
      <c r="CA65" s="50"/>
      <c r="CB65" s="50"/>
      <c r="CC65" s="50">
        <v>0</v>
      </c>
      <c r="CD65" s="50">
        <v>67660.5</v>
      </c>
      <c r="CE65" s="50"/>
      <c r="CF65" s="50"/>
      <c r="CG65" s="50">
        <v>0</v>
      </c>
      <c r="CH65" s="50">
        <v>0</v>
      </c>
      <c r="CI65" s="50">
        <f>VLOOKUP(A65,[1]Sheet7!E:G,2,FALSE)</f>
        <v>242797</v>
      </c>
      <c r="CJ65" s="50">
        <f>VLOOKUP(A65,[1]Sheet7!E:G,3,FALSE)</f>
        <v>15497</v>
      </c>
      <c r="CK65" s="50">
        <f t="shared" si="11"/>
        <v>388338</v>
      </c>
      <c r="CL65" s="53"/>
    </row>
    <row r="66" spans="1:90" ht="14.5" x14ac:dyDescent="0.35">
      <c r="A66" s="47">
        <v>7362</v>
      </c>
      <c r="B66" s="18" t="s">
        <v>459</v>
      </c>
      <c r="C66" s="18" t="s">
        <v>432</v>
      </c>
      <c r="D66" s="18" t="s">
        <v>460</v>
      </c>
      <c r="E66" s="18" t="s">
        <v>105</v>
      </c>
      <c r="F66" s="18">
        <v>2026</v>
      </c>
      <c r="G66" s="18" t="s">
        <v>461</v>
      </c>
      <c r="H66" s="18" t="s">
        <v>462</v>
      </c>
      <c r="I66" s="18"/>
      <c r="J66" s="18"/>
      <c r="K66" s="48" t="s">
        <v>299</v>
      </c>
      <c r="L66" s="18" t="s">
        <v>463</v>
      </c>
      <c r="M66" s="18">
        <v>2</v>
      </c>
      <c r="N66" s="18"/>
      <c r="O66" s="18"/>
      <c r="P66" s="18"/>
      <c r="Q66" s="18"/>
      <c r="R66" s="18"/>
      <c r="S66" s="18"/>
      <c r="T66" s="18"/>
      <c r="U66" s="18"/>
      <c r="V66" s="18"/>
      <c r="W66" s="18"/>
      <c r="X66" s="18"/>
      <c r="Y66" s="18"/>
      <c r="Z66" s="18"/>
      <c r="AA66" s="18"/>
      <c r="AB66" s="18"/>
      <c r="AC66" s="18"/>
      <c r="AD66" s="18"/>
      <c r="AE66" s="18"/>
      <c r="AF66" s="18"/>
      <c r="AG66" s="18"/>
      <c r="AH66" s="18"/>
      <c r="AI66" s="18" t="s">
        <v>127</v>
      </c>
      <c r="AJ66" s="18" t="s">
        <v>442</v>
      </c>
      <c r="AK66" s="18" t="s">
        <v>442</v>
      </c>
      <c r="AL66" s="18" t="s">
        <v>442</v>
      </c>
      <c r="AM66" s="18"/>
      <c r="AN66" s="18"/>
      <c r="AO66" s="18"/>
      <c r="AP66" s="18"/>
      <c r="AQ66" s="18"/>
      <c r="AR66" s="18">
        <f>VLOOKUP($A66,[1]Sheet1!$A:$G,7,FALSE)</f>
        <v>1</v>
      </c>
      <c r="AS66" s="18">
        <f>VLOOKUP($A66,[1]Sheet1!$A:$G,6,FALSE)</f>
        <v>2</v>
      </c>
      <c r="AT66" s="18"/>
      <c r="AU66" s="18"/>
      <c r="AV66" s="18"/>
      <c r="AW66" s="18"/>
      <c r="AX66" s="18"/>
      <c r="AY66" s="18">
        <v>1</v>
      </c>
      <c r="AZ66" s="18"/>
      <c r="BA66" s="18"/>
      <c r="BB66" s="18"/>
      <c r="BC66" s="18"/>
      <c r="BD66" s="50" t="s">
        <v>96</v>
      </c>
      <c r="BE66" s="48">
        <v>123.46948609596507</v>
      </c>
      <c r="BF66" s="18">
        <v>13</v>
      </c>
      <c r="BG66" s="51"/>
      <c r="BH66" s="50"/>
      <c r="BI66" s="50"/>
      <c r="BJ66" s="50"/>
      <c r="BK66" s="50"/>
      <c r="BL66" s="50"/>
      <c r="BM66" s="50"/>
      <c r="BN66" s="50">
        <f t="shared" si="7"/>
        <v>0</v>
      </c>
      <c r="BO66" s="50">
        <f t="shared" si="8"/>
        <v>91100</v>
      </c>
      <c r="BP66" s="50"/>
      <c r="BQ66" s="50">
        <f t="shared" si="9"/>
        <v>91100</v>
      </c>
      <c r="BR66" s="50">
        <v>91100</v>
      </c>
      <c r="BS66" s="50">
        <f t="shared" si="10"/>
        <v>0</v>
      </c>
      <c r="BT66" s="50"/>
      <c r="BU66" s="50"/>
      <c r="BV66" s="52"/>
      <c r="BW66" s="50">
        <v>81100</v>
      </c>
      <c r="BX66" s="50">
        <v>10000</v>
      </c>
      <c r="BY66" s="50">
        <v>0</v>
      </c>
      <c r="BZ66" s="50">
        <v>0</v>
      </c>
      <c r="CA66" s="50"/>
      <c r="CB66" s="50"/>
      <c r="CC66" s="50">
        <v>0</v>
      </c>
      <c r="CD66" s="50"/>
      <c r="CE66" s="50"/>
      <c r="CF66" s="50"/>
      <c r="CG66" s="50">
        <v>0</v>
      </c>
      <c r="CH66" s="50">
        <v>0</v>
      </c>
      <c r="CI66" s="50">
        <f>VLOOKUP(A66,[1]Sheet7!E:G,2,FALSE)</f>
        <v>0</v>
      </c>
      <c r="CJ66" s="50">
        <f>VLOOKUP(A66,[1]Sheet7!E:G,3,FALSE)</f>
        <v>30000</v>
      </c>
      <c r="CK66" s="50">
        <f t="shared" si="11"/>
        <v>91100</v>
      </c>
      <c r="CL66" s="53"/>
    </row>
    <row r="67" spans="1:90" ht="14.5" x14ac:dyDescent="0.35">
      <c r="A67" s="47">
        <v>7559</v>
      </c>
      <c r="B67" s="18" t="s">
        <v>464</v>
      </c>
      <c r="C67" s="18" t="s">
        <v>432</v>
      </c>
      <c r="D67" s="18" t="s">
        <v>465</v>
      </c>
      <c r="E67" s="18" t="s">
        <v>105</v>
      </c>
      <c r="F67" s="18">
        <v>2026</v>
      </c>
      <c r="G67" s="18" t="s">
        <v>466</v>
      </c>
      <c r="H67" s="18" t="s">
        <v>467</v>
      </c>
      <c r="I67" s="18"/>
      <c r="J67" s="18"/>
      <c r="K67" s="48">
        <f>SUM(W67:AH67)</f>
        <v>2514.33</v>
      </c>
      <c r="L67" s="18" t="s">
        <v>468</v>
      </c>
      <c r="M67" s="18">
        <v>5</v>
      </c>
      <c r="N67" s="18" t="s">
        <v>469</v>
      </c>
      <c r="O67" s="58">
        <v>2516.11</v>
      </c>
      <c r="P67" s="18"/>
      <c r="Q67" s="18"/>
      <c r="R67" s="18"/>
      <c r="S67" s="18"/>
      <c r="T67" s="18"/>
      <c r="U67" s="18"/>
      <c r="V67" s="18" t="s">
        <v>470</v>
      </c>
      <c r="W67" s="18"/>
      <c r="X67" s="18"/>
      <c r="Y67" s="18"/>
      <c r="Z67" s="18"/>
      <c r="AA67" s="18"/>
      <c r="AB67" s="18"/>
      <c r="AC67" s="18"/>
      <c r="AD67" s="18"/>
      <c r="AE67" s="18">
        <v>2514.33</v>
      </c>
      <c r="AF67" s="18"/>
      <c r="AG67" s="18"/>
      <c r="AH67" s="18"/>
      <c r="AI67" s="18" t="s">
        <v>127</v>
      </c>
      <c r="AJ67" s="18">
        <v>11</v>
      </c>
      <c r="AK67" s="18">
        <v>6</v>
      </c>
      <c r="AL67" s="18" t="s">
        <v>442</v>
      </c>
      <c r="AM67" s="18"/>
      <c r="AN67" s="18"/>
      <c r="AO67" s="18"/>
      <c r="AP67" s="18"/>
      <c r="AQ67" s="18">
        <v>1</v>
      </c>
      <c r="AR67" s="18">
        <f>VLOOKUP($A67,[1]Sheet1!$A:$G,7,FALSE)</f>
        <v>1</v>
      </c>
      <c r="AS67" s="18">
        <f>VLOOKUP($A67,[1]Sheet1!$A:$G,6,FALSE)</f>
        <v>2</v>
      </c>
      <c r="AT67" s="18"/>
      <c r="AU67" s="18"/>
      <c r="AV67" s="18">
        <f>VLOOKUP($A67,[1]Sheet1!$A:$F,4,FALSE)</f>
        <v>4</v>
      </c>
      <c r="AW67" s="18">
        <f>VLOOKUP($A67,[1]Sheet1!$A:$F,5,FALSE)</f>
        <v>3</v>
      </c>
      <c r="AX67" s="18"/>
      <c r="AY67" s="18"/>
      <c r="AZ67" s="18"/>
      <c r="BA67" s="18"/>
      <c r="BB67" s="56">
        <v>1</v>
      </c>
      <c r="BC67" s="18"/>
      <c r="BD67" s="50" t="s">
        <v>96</v>
      </c>
      <c r="BE67" s="48">
        <v>123.19948609596506</v>
      </c>
      <c r="BF67" s="18">
        <v>16</v>
      </c>
      <c r="BG67" s="51"/>
      <c r="BH67" s="50"/>
      <c r="BI67" s="50"/>
      <c r="BJ67" s="50"/>
      <c r="BK67" s="50"/>
      <c r="BL67" s="50"/>
      <c r="BM67" s="50"/>
      <c r="BN67" s="50">
        <f t="shared" si="7"/>
        <v>0</v>
      </c>
      <c r="BO67" s="50">
        <f t="shared" si="8"/>
        <v>701856</v>
      </c>
      <c r="BP67" s="50"/>
      <c r="BQ67" s="50">
        <f t="shared" si="9"/>
        <v>701856</v>
      </c>
      <c r="BR67" s="50">
        <v>701856</v>
      </c>
      <c r="BS67" s="50">
        <f t="shared" si="10"/>
        <v>0</v>
      </c>
      <c r="BT67" s="50"/>
      <c r="BU67" s="50"/>
      <c r="BV67" s="52"/>
      <c r="BW67" s="50">
        <v>516856</v>
      </c>
      <c r="BX67" s="50">
        <v>100000</v>
      </c>
      <c r="BY67" s="50">
        <v>0</v>
      </c>
      <c r="BZ67" s="50">
        <v>0</v>
      </c>
      <c r="CA67" s="50"/>
      <c r="CB67" s="50"/>
      <c r="CC67" s="50">
        <v>85000</v>
      </c>
      <c r="CD67" s="50"/>
      <c r="CE67" s="50"/>
      <c r="CF67" s="50"/>
      <c r="CG67" s="50">
        <v>0</v>
      </c>
      <c r="CH67" s="50">
        <v>0</v>
      </c>
      <c r="CI67" s="50">
        <f>VLOOKUP(A67,[1]Sheet7!E:G,2,FALSE)</f>
        <v>0</v>
      </c>
      <c r="CJ67" s="50">
        <f>VLOOKUP(A67,[1]Sheet7!E:G,3,FALSE)</f>
        <v>1500</v>
      </c>
      <c r="CK67" s="50">
        <f t="shared" si="11"/>
        <v>701856</v>
      </c>
      <c r="CL67" s="53"/>
    </row>
    <row r="68" spans="1:90" ht="14.5" x14ac:dyDescent="0.35">
      <c r="A68" s="47">
        <v>7346</v>
      </c>
      <c r="B68" s="18" t="s">
        <v>471</v>
      </c>
      <c r="C68" s="18" t="s">
        <v>432</v>
      </c>
      <c r="D68" s="18" t="s">
        <v>465</v>
      </c>
      <c r="E68" s="18" t="s">
        <v>88</v>
      </c>
      <c r="F68" s="18">
        <v>2026</v>
      </c>
      <c r="G68" s="18" t="s">
        <v>472</v>
      </c>
      <c r="H68" s="18" t="s">
        <v>473</v>
      </c>
      <c r="I68" s="18" t="s">
        <v>91</v>
      </c>
      <c r="J68" s="18" t="s">
        <v>277</v>
      </c>
      <c r="K68" s="48">
        <f>SUM(W68:AH68)</f>
        <v>3135.9700000000003</v>
      </c>
      <c r="L68" s="18" t="s">
        <v>474</v>
      </c>
      <c r="M68" s="18"/>
      <c r="N68" s="18"/>
      <c r="O68" s="18"/>
      <c r="P68" s="18"/>
      <c r="Q68" s="18"/>
      <c r="R68" s="18"/>
      <c r="S68" s="18"/>
      <c r="T68" s="18"/>
      <c r="U68" s="18"/>
      <c r="V68" s="18"/>
      <c r="W68" s="18"/>
      <c r="X68" s="18"/>
      <c r="Y68" s="18"/>
      <c r="Z68" s="18"/>
      <c r="AA68" s="18">
        <v>23.94</v>
      </c>
      <c r="AB68" s="18"/>
      <c r="AC68" s="18"/>
      <c r="AD68" s="18"/>
      <c r="AE68" s="18"/>
      <c r="AF68" s="18">
        <v>3112.03</v>
      </c>
      <c r="AG68" s="18"/>
      <c r="AH68" s="18"/>
      <c r="AI68" s="18" t="s">
        <v>177</v>
      </c>
      <c r="AJ68" s="18">
        <v>2</v>
      </c>
      <c r="AK68" s="18"/>
      <c r="AL68" s="18">
        <v>3</v>
      </c>
      <c r="AM68" s="18"/>
      <c r="AN68" s="18"/>
      <c r="AO68" s="18"/>
      <c r="AP68" s="18"/>
      <c r="AQ68" s="18">
        <v>1</v>
      </c>
      <c r="AR68" s="18">
        <f>VLOOKUP($A68,[1]Sheet1!$A:$G,7,FALSE)</f>
        <v>1</v>
      </c>
      <c r="AS68" s="18">
        <f>VLOOKUP($A68,[1]Sheet1!$A:$G,6,FALSE)</f>
        <v>2</v>
      </c>
      <c r="AT68" s="18"/>
      <c r="AU68" s="18"/>
      <c r="AV68" s="18">
        <f>VLOOKUP($A68,[1]Sheet1!$A:$F,4,FALSE)</f>
        <v>4</v>
      </c>
      <c r="AW68" s="18">
        <f>VLOOKUP($A68,[1]Sheet1!$A:$F,5,FALSE)</f>
        <v>3</v>
      </c>
      <c r="AX68" s="18"/>
      <c r="AY68" s="18"/>
      <c r="AZ68" s="18"/>
      <c r="BA68" s="18"/>
      <c r="BB68" s="56">
        <v>1</v>
      </c>
      <c r="BC68" s="18"/>
      <c r="BD68" s="50" t="s">
        <v>96</v>
      </c>
      <c r="BE68" s="48">
        <v>123.19948609596506</v>
      </c>
      <c r="BF68" s="18">
        <v>15</v>
      </c>
      <c r="BG68" s="51"/>
      <c r="BH68" s="50"/>
      <c r="BI68" s="50"/>
      <c r="BJ68" s="50"/>
      <c r="BK68" s="50"/>
      <c r="BL68" s="50"/>
      <c r="BM68" s="50"/>
      <c r="BN68" s="50">
        <f t="shared" si="7"/>
        <v>0</v>
      </c>
      <c r="BO68" s="50">
        <f t="shared" si="8"/>
        <v>492077</v>
      </c>
      <c r="BP68" s="50"/>
      <c r="BQ68" s="50">
        <f t="shared" si="9"/>
        <v>492077</v>
      </c>
      <c r="BR68" s="50">
        <v>492077</v>
      </c>
      <c r="BS68" s="50">
        <f t="shared" si="10"/>
        <v>0</v>
      </c>
      <c r="BT68" s="50"/>
      <c r="BU68" s="50"/>
      <c r="BV68" s="52"/>
      <c r="BW68" s="50">
        <v>110102.83</v>
      </c>
      <c r="BX68" s="50">
        <v>80000</v>
      </c>
      <c r="BY68" s="50">
        <v>0</v>
      </c>
      <c r="BZ68" s="50">
        <v>214474.17</v>
      </c>
      <c r="CA68" s="50"/>
      <c r="CB68" s="50"/>
      <c r="CC68" s="50">
        <v>87500</v>
      </c>
      <c r="CD68" s="50"/>
      <c r="CE68" s="50"/>
      <c r="CF68" s="50"/>
      <c r="CG68" s="50">
        <v>0</v>
      </c>
      <c r="CH68" s="50">
        <v>0</v>
      </c>
      <c r="CI68" s="50">
        <f>VLOOKUP(A68,[1]Sheet7!E:G,2,FALSE)</f>
        <v>0</v>
      </c>
      <c r="CJ68" s="50">
        <f>VLOOKUP(A68,[1]Sheet7!E:G,3,FALSE)</f>
        <v>0</v>
      </c>
      <c r="CK68" s="50">
        <f t="shared" si="11"/>
        <v>492077</v>
      </c>
      <c r="CL68" s="53"/>
    </row>
    <row r="69" spans="1:90" ht="14.5" x14ac:dyDescent="0.35">
      <c r="A69" s="47">
        <v>7425</v>
      </c>
      <c r="B69" s="18" t="s">
        <v>475</v>
      </c>
      <c r="C69" s="18" t="s">
        <v>432</v>
      </c>
      <c r="D69" s="18" t="s">
        <v>180</v>
      </c>
      <c r="E69" s="18" t="s">
        <v>105</v>
      </c>
      <c r="F69" s="18">
        <v>2026</v>
      </c>
      <c r="G69" s="18" t="s">
        <v>476</v>
      </c>
      <c r="H69" s="18" t="s">
        <v>477</v>
      </c>
      <c r="I69" s="18"/>
      <c r="J69" s="18"/>
      <c r="K69" s="48">
        <f>SUM(W69:AH69)</f>
        <v>1192.54</v>
      </c>
      <c r="L69" s="18" t="s">
        <v>478</v>
      </c>
      <c r="M69" s="18">
        <v>4</v>
      </c>
      <c r="N69" s="18" t="s">
        <v>387</v>
      </c>
      <c r="O69" s="58">
        <v>1191.75</v>
      </c>
      <c r="P69" s="18">
        <v>1086.1099999999999</v>
      </c>
      <c r="Q69" s="18"/>
      <c r="R69" s="18"/>
      <c r="S69" s="18"/>
      <c r="T69" s="18"/>
      <c r="U69" s="18"/>
      <c r="V69" s="18"/>
      <c r="W69" s="18"/>
      <c r="X69" s="18"/>
      <c r="Y69" s="18"/>
      <c r="Z69" s="18"/>
      <c r="AA69" s="18"/>
      <c r="AB69" s="18">
        <v>1086.1099999999999</v>
      </c>
      <c r="AC69" s="18"/>
      <c r="AD69" s="18"/>
      <c r="AE69" s="18"/>
      <c r="AF69" s="18">
        <v>106.43</v>
      </c>
      <c r="AG69" s="18"/>
      <c r="AH69" s="18"/>
      <c r="AI69" s="18" t="s">
        <v>279</v>
      </c>
      <c r="AJ69" s="18" t="s">
        <v>442</v>
      </c>
      <c r="AK69" s="18" t="s">
        <v>442</v>
      </c>
      <c r="AL69" s="18"/>
      <c r="AM69" s="18">
        <v>1</v>
      </c>
      <c r="AN69" s="18"/>
      <c r="AO69" s="18"/>
      <c r="AP69" s="18"/>
      <c r="AQ69" s="18"/>
      <c r="AR69" s="18">
        <f>VLOOKUP($A69,[1]Sheet1!$A:$G,7,FALSE)</f>
        <v>1</v>
      </c>
      <c r="AS69" s="18">
        <f>VLOOKUP($A69,[1]Sheet1!$A:$G,6,FALSE)</f>
        <v>2</v>
      </c>
      <c r="AT69" s="18"/>
      <c r="AU69" s="18"/>
      <c r="AV69" s="18">
        <f>VLOOKUP($A69,[1]Sheet1!$A:$F,4,FALSE)</f>
        <v>4</v>
      </c>
      <c r="AW69" s="18">
        <f>VLOOKUP($A69,[1]Sheet1!$A:$F,5,FALSE)</f>
        <v>3</v>
      </c>
      <c r="AX69" s="18"/>
      <c r="AY69" s="18">
        <v>1</v>
      </c>
      <c r="AZ69" s="18"/>
      <c r="BA69" s="18"/>
      <c r="BB69" s="18"/>
      <c r="BC69" s="18"/>
      <c r="BD69" s="50" t="s">
        <v>110</v>
      </c>
      <c r="BE69" s="48">
        <v>113.01948609596506</v>
      </c>
      <c r="BF69" s="18">
        <v>53</v>
      </c>
      <c r="BG69" s="51"/>
      <c r="BH69" s="50">
        <f>35760+47680</f>
        <v>83440</v>
      </c>
      <c r="BI69" s="50"/>
      <c r="BJ69" s="50"/>
      <c r="BK69" s="50"/>
      <c r="BL69" s="50"/>
      <c r="BM69" s="50"/>
      <c r="BN69" s="50">
        <f t="shared" si="7"/>
        <v>83440</v>
      </c>
      <c r="BO69" s="50">
        <f t="shared" si="8"/>
        <v>0</v>
      </c>
      <c r="BP69" s="50"/>
      <c r="BQ69" s="50">
        <f t="shared" si="9"/>
        <v>83440</v>
      </c>
      <c r="BR69" s="50">
        <v>83440</v>
      </c>
      <c r="BS69" s="50">
        <f t="shared" si="10"/>
        <v>0</v>
      </c>
      <c r="BT69" s="50"/>
      <c r="BU69" s="50"/>
      <c r="BV69" s="52"/>
      <c r="BW69" s="50"/>
      <c r="BX69" s="50">
        <v>22723.4</v>
      </c>
      <c r="BY69" s="50">
        <v>0</v>
      </c>
      <c r="BZ69" s="50">
        <v>0</v>
      </c>
      <c r="CA69" s="50">
        <v>60716.6</v>
      </c>
      <c r="CB69" s="50"/>
      <c r="CC69" s="50">
        <v>0</v>
      </c>
      <c r="CD69" s="50"/>
      <c r="CE69" s="50"/>
      <c r="CF69" s="50"/>
      <c r="CG69" s="50">
        <v>0</v>
      </c>
      <c r="CH69" s="50">
        <v>0</v>
      </c>
      <c r="CI69" s="50">
        <f>VLOOKUP(A69,[1]Sheet7!E:G,2,FALSE)</f>
        <v>0</v>
      </c>
      <c r="CJ69" s="50">
        <f>VLOOKUP(A69,[1]Sheet7!E:G,3,FALSE)</f>
        <v>10000</v>
      </c>
      <c r="CK69" s="50">
        <f t="shared" si="11"/>
        <v>83440</v>
      </c>
      <c r="CL69" s="53"/>
    </row>
    <row r="70" spans="1:90" ht="14.5" x14ac:dyDescent="0.35">
      <c r="A70" s="47">
        <v>7540</v>
      </c>
      <c r="B70" s="18" t="s">
        <v>479</v>
      </c>
      <c r="C70" s="18" t="s">
        <v>432</v>
      </c>
      <c r="D70" s="18" t="s">
        <v>480</v>
      </c>
      <c r="E70" s="18" t="s">
        <v>113</v>
      </c>
      <c r="F70" s="18">
        <v>2026</v>
      </c>
      <c r="G70" s="18" t="s">
        <v>481</v>
      </c>
      <c r="H70" s="18" t="s">
        <v>482</v>
      </c>
      <c r="I70" s="18" t="s">
        <v>91</v>
      </c>
      <c r="J70" s="18" t="s">
        <v>277</v>
      </c>
      <c r="K70" s="48">
        <f>SUM(W70:AH70)</f>
        <v>4488.3100000000004</v>
      </c>
      <c r="L70" s="18" t="s">
        <v>457</v>
      </c>
      <c r="M70" s="18">
        <v>4</v>
      </c>
      <c r="N70" s="18" t="s">
        <v>436</v>
      </c>
      <c r="O70" s="54">
        <v>70.180000000000007</v>
      </c>
      <c r="P70" s="18"/>
      <c r="Q70" s="18"/>
      <c r="R70" s="18"/>
      <c r="S70" s="18"/>
      <c r="T70" s="18">
        <f>VLOOKUP(A70,[1]Sheet12!A:I,1,FALSE)</f>
        <v>7540</v>
      </c>
      <c r="U70" s="50">
        <f>W70/SUM(W70:AH70)*BR70</f>
        <v>1232375</v>
      </c>
      <c r="V70" s="50"/>
      <c r="W70" s="18">
        <v>4488.3100000000004</v>
      </c>
      <c r="X70" s="18"/>
      <c r="Y70" s="18"/>
      <c r="Z70" s="18"/>
      <c r="AA70" s="18">
        <v>0</v>
      </c>
      <c r="AB70" s="18"/>
      <c r="AC70" s="18"/>
      <c r="AD70" s="18"/>
      <c r="AE70" s="18"/>
      <c r="AF70" s="18"/>
      <c r="AG70" s="18"/>
      <c r="AH70" s="18"/>
      <c r="AI70" s="18" t="s">
        <v>127</v>
      </c>
      <c r="AJ70" s="18">
        <v>3</v>
      </c>
      <c r="AK70" s="18" t="s">
        <v>442</v>
      </c>
      <c r="AL70" s="18" t="s">
        <v>442</v>
      </c>
      <c r="AM70" s="18"/>
      <c r="AN70" s="18"/>
      <c r="AO70" s="18"/>
      <c r="AP70" s="18"/>
      <c r="AQ70" s="18">
        <v>1</v>
      </c>
      <c r="AR70" s="18">
        <f>VLOOKUP($A70,[1]Sheet1!$A:$G,7,FALSE)</f>
        <v>1</v>
      </c>
      <c r="AS70" s="18">
        <f>VLOOKUP($A70,[1]Sheet1!$A:$G,6,FALSE)</f>
        <v>2</v>
      </c>
      <c r="AT70" s="18"/>
      <c r="AU70" s="18"/>
      <c r="AV70" s="18"/>
      <c r="AW70" s="18">
        <f>VLOOKUP($A70,[1]Sheet1!$A:$F,5,FALSE)</f>
        <v>3</v>
      </c>
      <c r="AX70" s="18"/>
      <c r="AY70" s="18"/>
      <c r="AZ70" s="18"/>
      <c r="BA70" s="18"/>
      <c r="BB70" s="56">
        <v>1</v>
      </c>
      <c r="BC70" s="18"/>
      <c r="BD70" s="50" t="s">
        <v>110</v>
      </c>
      <c r="BE70" s="48">
        <v>112.46948609596507</v>
      </c>
      <c r="BF70" s="18">
        <v>56</v>
      </c>
      <c r="BG70" s="51"/>
      <c r="BH70" s="50"/>
      <c r="BI70" s="50"/>
      <c r="BJ70" s="50"/>
      <c r="BK70" s="50"/>
      <c r="BL70" s="50"/>
      <c r="BM70" s="50"/>
      <c r="BN70" s="50">
        <f t="shared" si="7"/>
        <v>0</v>
      </c>
      <c r="BO70" s="50">
        <f t="shared" si="8"/>
        <v>1232375</v>
      </c>
      <c r="BP70" s="50"/>
      <c r="BQ70" s="50">
        <f t="shared" si="9"/>
        <v>1232375</v>
      </c>
      <c r="BR70" s="50">
        <v>1232375</v>
      </c>
      <c r="BS70" s="50">
        <f t="shared" si="10"/>
        <v>0</v>
      </c>
      <c r="BT70" s="50"/>
      <c r="BU70" s="50"/>
      <c r="BV70" s="52"/>
      <c r="BW70" s="50"/>
      <c r="BX70" s="50">
        <v>0</v>
      </c>
      <c r="BY70" s="50">
        <v>1108000</v>
      </c>
      <c r="BZ70" s="50">
        <v>0</v>
      </c>
      <c r="CA70" s="50"/>
      <c r="CB70" s="50"/>
      <c r="CC70" s="50">
        <v>124375</v>
      </c>
      <c r="CD70" s="50"/>
      <c r="CE70" s="50"/>
      <c r="CF70" s="50"/>
      <c r="CG70" s="50">
        <v>1064639</v>
      </c>
      <c r="CH70" s="50">
        <v>836497</v>
      </c>
      <c r="CI70" s="50">
        <f>VLOOKUP(A70,[1]Sheet7!E:G,2,FALSE)</f>
        <v>5000</v>
      </c>
      <c r="CJ70" s="50">
        <f>VLOOKUP(A70,[1]Sheet7!E:G,3,FALSE)</f>
        <v>20000</v>
      </c>
      <c r="CK70" s="50">
        <f t="shared" si="11"/>
        <v>1237375</v>
      </c>
      <c r="CL70" s="53"/>
    </row>
    <row r="71" spans="1:90" ht="14.5" x14ac:dyDescent="0.35">
      <c r="A71" s="47">
        <v>7364</v>
      </c>
      <c r="B71" s="18" t="s">
        <v>483</v>
      </c>
      <c r="C71" s="18" t="s">
        <v>432</v>
      </c>
      <c r="D71" s="18" t="s">
        <v>484</v>
      </c>
      <c r="E71" s="18" t="s">
        <v>88</v>
      </c>
      <c r="F71" s="18">
        <v>2026</v>
      </c>
      <c r="G71" s="18" t="s">
        <v>485</v>
      </c>
      <c r="H71" s="18" t="s">
        <v>486</v>
      </c>
      <c r="I71" s="18"/>
      <c r="J71" s="18"/>
      <c r="K71" s="48" t="s">
        <v>487</v>
      </c>
      <c r="L71" s="18" t="s">
        <v>488</v>
      </c>
      <c r="M71" s="18">
        <v>2</v>
      </c>
      <c r="N71" s="18"/>
      <c r="O71" s="18"/>
      <c r="P71" s="18"/>
      <c r="Q71" s="18"/>
      <c r="R71" s="18"/>
      <c r="S71" s="18"/>
      <c r="T71" s="18"/>
      <c r="U71" s="18"/>
      <c r="V71" s="18"/>
      <c r="W71" s="18"/>
      <c r="X71" s="18"/>
      <c r="Y71" s="18"/>
      <c r="Z71" s="18"/>
      <c r="AA71" s="18"/>
      <c r="AB71" s="18"/>
      <c r="AC71" s="18"/>
      <c r="AD71" s="18"/>
      <c r="AE71" s="18"/>
      <c r="AF71" s="18"/>
      <c r="AG71" s="18"/>
      <c r="AH71" s="18"/>
      <c r="AI71" s="18" t="s">
        <v>152</v>
      </c>
      <c r="AJ71" s="18">
        <v>10</v>
      </c>
      <c r="AK71" s="18">
        <v>12</v>
      </c>
      <c r="AL71" s="18">
        <v>10</v>
      </c>
      <c r="AM71" s="18">
        <v>4</v>
      </c>
      <c r="AN71" s="18"/>
      <c r="AO71" s="18"/>
      <c r="AP71" s="18"/>
      <c r="AQ71" s="18">
        <v>1</v>
      </c>
      <c r="AR71" s="18">
        <f>VLOOKUP($A71,[1]Sheet1!$A:$G,7,FALSE)</f>
        <v>1</v>
      </c>
      <c r="AS71" s="18">
        <f>VLOOKUP($A71,[1]Sheet1!$A:$G,6,FALSE)</f>
        <v>2</v>
      </c>
      <c r="AT71" s="18"/>
      <c r="AU71" s="18"/>
      <c r="AV71" s="18">
        <v>4</v>
      </c>
      <c r="AW71" s="18">
        <f>VLOOKUP($A71,[1]Sheet1!$A:$F,5,FALSE)</f>
        <v>3</v>
      </c>
      <c r="AX71" s="18"/>
      <c r="AY71" s="18"/>
      <c r="AZ71" s="18"/>
      <c r="BA71" s="18"/>
      <c r="BB71" s="18"/>
      <c r="BC71" s="18"/>
      <c r="BD71" s="50" t="s">
        <v>203</v>
      </c>
      <c r="BE71" s="48">
        <v>103.92948609596506</v>
      </c>
      <c r="BF71" s="18">
        <v>90</v>
      </c>
      <c r="BG71" s="51"/>
      <c r="BH71" s="50">
        <v>35000</v>
      </c>
      <c r="BI71" s="50"/>
      <c r="BJ71" s="50"/>
      <c r="BK71" s="50"/>
      <c r="BL71" s="50"/>
      <c r="BM71" s="50"/>
      <c r="BN71" s="50">
        <f t="shared" si="7"/>
        <v>35000</v>
      </c>
      <c r="BO71" s="50">
        <f t="shared" si="8"/>
        <v>0</v>
      </c>
      <c r="BP71" s="50"/>
      <c r="BQ71" s="50">
        <f t="shared" si="9"/>
        <v>35000</v>
      </c>
      <c r="BR71" s="50">
        <v>35000</v>
      </c>
      <c r="BS71" s="50">
        <f t="shared" si="10"/>
        <v>0</v>
      </c>
      <c r="BT71" s="50"/>
      <c r="BU71" s="50"/>
      <c r="BV71" s="52"/>
      <c r="BW71" s="50"/>
      <c r="BX71" s="50">
        <v>0</v>
      </c>
      <c r="BY71" s="50">
        <v>0</v>
      </c>
      <c r="BZ71" s="50">
        <v>0</v>
      </c>
      <c r="CA71" s="50"/>
      <c r="CB71" s="50"/>
      <c r="CC71" s="50">
        <v>35000</v>
      </c>
      <c r="CD71" s="50"/>
      <c r="CE71" s="50"/>
      <c r="CF71" s="50"/>
      <c r="CG71" s="50">
        <v>0</v>
      </c>
      <c r="CH71" s="50">
        <v>0</v>
      </c>
      <c r="CI71" s="50">
        <f>VLOOKUP(A71,[1]Sheet7!E:G,2,FALSE)</f>
        <v>0</v>
      </c>
      <c r="CJ71" s="50">
        <f>VLOOKUP(A71,[1]Sheet7!E:G,3,FALSE)</f>
        <v>32000</v>
      </c>
      <c r="CK71" s="50">
        <f t="shared" si="11"/>
        <v>35000</v>
      </c>
      <c r="CL71" s="53"/>
    </row>
    <row r="72" spans="1:90" ht="14.5" x14ac:dyDescent="0.35">
      <c r="A72" s="47">
        <v>7548</v>
      </c>
      <c r="B72" s="18" t="s">
        <v>489</v>
      </c>
      <c r="C72" s="18" t="s">
        <v>432</v>
      </c>
      <c r="D72" s="18" t="s">
        <v>490</v>
      </c>
      <c r="E72" s="18" t="s">
        <v>105</v>
      </c>
      <c r="F72" s="18">
        <v>2026</v>
      </c>
      <c r="G72" s="18" t="s">
        <v>491</v>
      </c>
      <c r="H72" s="18" t="s">
        <v>492</v>
      </c>
      <c r="I72" s="18" t="s">
        <v>91</v>
      </c>
      <c r="J72" s="18" t="s">
        <v>138</v>
      </c>
      <c r="K72" s="48">
        <f>SUM(W72:AH72)</f>
        <v>174.83</v>
      </c>
      <c r="L72" s="18" t="s">
        <v>493</v>
      </c>
      <c r="M72" s="18"/>
      <c r="N72" s="18"/>
      <c r="O72" s="18"/>
      <c r="P72" s="18"/>
      <c r="Q72" s="18"/>
      <c r="R72" s="18"/>
      <c r="S72" s="18"/>
      <c r="T72" s="18"/>
      <c r="U72" s="18"/>
      <c r="V72" s="18"/>
      <c r="W72" s="18"/>
      <c r="X72" s="18"/>
      <c r="Y72" s="18"/>
      <c r="Z72" s="18"/>
      <c r="AA72" s="18"/>
      <c r="AB72" s="18"/>
      <c r="AC72" s="18"/>
      <c r="AD72" s="18"/>
      <c r="AE72" s="18"/>
      <c r="AF72" s="18">
        <v>174.83</v>
      </c>
      <c r="AG72" s="18"/>
      <c r="AH72" s="18"/>
      <c r="AI72" s="18" t="s">
        <v>458</v>
      </c>
      <c r="AJ72" s="18">
        <v>8</v>
      </c>
      <c r="AK72" s="18"/>
      <c r="AL72" s="18" t="s">
        <v>442</v>
      </c>
      <c r="AM72" s="18"/>
      <c r="AN72" s="18"/>
      <c r="AO72" s="18"/>
      <c r="AP72" s="18">
        <v>2</v>
      </c>
      <c r="AQ72" s="18">
        <v>1</v>
      </c>
      <c r="AR72" s="18">
        <f>VLOOKUP($A72,[1]Sheet1!$A:$G,7,FALSE)</f>
        <v>1</v>
      </c>
      <c r="AS72" s="18">
        <f>VLOOKUP($A72,[1]Sheet1!$A:$G,6,FALSE)</f>
        <v>2</v>
      </c>
      <c r="AT72" s="18"/>
      <c r="AU72" s="18"/>
      <c r="AV72" s="18">
        <f>VLOOKUP($A72,[1]Sheet1!$A:$F,4,FALSE)</f>
        <v>4</v>
      </c>
      <c r="AW72" s="18">
        <f>VLOOKUP($A72,[1]Sheet1!$A:$F,5,FALSE)</f>
        <v>3</v>
      </c>
      <c r="AX72" s="18"/>
      <c r="AY72" s="18"/>
      <c r="AZ72" s="18"/>
      <c r="BA72" s="18"/>
      <c r="BB72" s="65">
        <v>1</v>
      </c>
      <c r="BC72" s="18"/>
      <c r="BD72" s="50" t="s">
        <v>203</v>
      </c>
      <c r="BE72" s="48">
        <v>101.83948609596506</v>
      </c>
      <c r="BF72" s="18">
        <v>95</v>
      </c>
      <c r="BG72" s="51"/>
      <c r="BH72" s="50">
        <v>20400</v>
      </c>
      <c r="BI72" s="50"/>
      <c r="BJ72" s="50">
        <v>498</v>
      </c>
      <c r="BK72" s="50"/>
      <c r="BL72" s="50"/>
      <c r="BM72" s="50"/>
      <c r="BN72" s="50">
        <f t="shared" si="7"/>
        <v>20898</v>
      </c>
      <c r="BO72" s="50">
        <f t="shared" si="8"/>
        <v>0</v>
      </c>
      <c r="BP72" s="50"/>
      <c r="BQ72" s="50">
        <f t="shared" si="9"/>
        <v>20898</v>
      </c>
      <c r="BR72" s="50">
        <v>20898</v>
      </c>
      <c r="BS72" s="50">
        <f t="shared" si="10"/>
        <v>0</v>
      </c>
      <c r="BT72" s="50"/>
      <c r="BU72" s="50"/>
      <c r="BV72" s="52"/>
      <c r="BW72" s="50"/>
      <c r="BX72" s="50">
        <v>0</v>
      </c>
      <c r="BY72" s="50">
        <v>0</v>
      </c>
      <c r="BZ72" s="50">
        <v>0</v>
      </c>
      <c r="CA72" s="50"/>
      <c r="CB72" s="50"/>
      <c r="CC72" s="50">
        <v>20898</v>
      </c>
      <c r="CD72" s="50"/>
      <c r="CE72" s="50"/>
      <c r="CF72" s="50"/>
      <c r="CG72" s="50">
        <v>0</v>
      </c>
      <c r="CH72" s="50">
        <v>0</v>
      </c>
      <c r="CI72" s="50">
        <f>VLOOKUP(A72,[1]Sheet7!E:G,2,FALSE)</f>
        <v>0</v>
      </c>
      <c r="CJ72" s="50">
        <f>VLOOKUP(A72,[1]Sheet7!E:G,3,FALSE)</f>
        <v>6000</v>
      </c>
      <c r="CK72" s="50">
        <f t="shared" si="11"/>
        <v>20898</v>
      </c>
      <c r="CL72" s="53"/>
    </row>
    <row r="73" spans="1:90" ht="14.5" x14ac:dyDescent="0.35">
      <c r="A73" s="47">
        <v>7087</v>
      </c>
      <c r="B73" s="18" t="s">
        <v>494</v>
      </c>
      <c r="C73" s="18" t="s">
        <v>432</v>
      </c>
      <c r="D73" s="18" t="s">
        <v>465</v>
      </c>
      <c r="E73" s="18" t="s">
        <v>105</v>
      </c>
      <c r="F73" s="18">
        <v>2026</v>
      </c>
      <c r="G73" s="18" t="s">
        <v>495</v>
      </c>
      <c r="H73" s="18" t="s">
        <v>496</v>
      </c>
      <c r="I73" s="18"/>
      <c r="J73" s="18"/>
      <c r="K73" s="48">
        <f>SUM(W73:AH73)</f>
        <v>673.5</v>
      </c>
      <c r="L73" s="18" t="s">
        <v>468</v>
      </c>
      <c r="M73" s="18">
        <v>3</v>
      </c>
      <c r="N73" s="18" t="s">
        <v>436</v>
      </c>
      <c r="O73" s="54">
        <v>673.29</v>
      </c>
      <c r="P73" s="18"/>
      <c r="Q73" s="18"/>
      <c r="R73" s="18"/>
      <c r="S73" s="18"/>
      <c r="T73" s="18"/>
      <c r="U73" s="18"/>
      <c r="V73" s="18"/>
      <c r="W73" s="18">
        <v>0.16</v>
      </c>
      <c r="X73" s="18"/>
      <c r="Y73" s="18"/>
      <c r="Z73" s="18"/>
      <c r="AA73" s="18">
        <v>3.06</v>
      </c>
      <c r="AB73" s="18"/>
      <c r="AC73" s="18"/>
      <c r="AD73" s="18"/>
      <c r="AE73" s="18">
        <v>670.28</v>
      </c>
      <c r="AF73" s="18"/>
      <c r="AG73" s="18"/>
      <c r="AH73" s="18"/>
      <c r="AI73" s="18" t="s">
        <v>127</v>
      </c>
      <c r="AJ73" s="18" t="s">
        <v>442</v>
      </c>
      <c r="AK73" s="18" t="s">
        <v>442</v>
      </c>
      <c r="AL73" s="18">
        <v>8</v>
      </c>
      <c r="AM73" s="18"/>
      <c r="AN73" s="18"/>
      <c r="AO73" s="18"/>
      <c r="AP73" s="18"/>
      <c r="AQ73" s="18"/>
      <c r="AR73" s="18">
        <f>VLOOKUP($A73,[1]Sheet1!$A:$G,7,FALSE)</f>
        <v>1</v>
      </c>
      <c r="AS73" s="18">
        <f>VLOOKUP($A73,[1]Sheet1!$A:$G,6,FALSE)</f>
        <v>2</v>
      </c>
      <c r="AT73" s="18"/>
      <c r="AU73" s="18"/>
      <c r="AV73" s="18">
        <f>VLOOKUP($A73,[1]Sheet1!$A:$F,4,FALSE)</f>
        <v>4</v>
      </c>
      <c r="AW73" s="18">
        <f>VLOOKUP($A73,[1]Sheet1!$A:$F,5,FALSE)</f>
        <v>3</v>
      </c>
      <c r="AX73" s="18"/>
      <c r="AY73" s="18"/>
      <c r="AZ73" s="18"/>
      <c r="BA73" s="18"/>
      <c r="BB73" s="56">
        <v>1</v>
      </c>
      <c r="BC73" s="18"/>
      <c r="BD73" s="50" t="s">
        <v>203</v>
      </c>
      <c r="BE73" s="48">
        <v>101.37948609596506</v>
      </c>
      <c r="BF73" s="18">
        <v>96</v>
      </c>
      <c r="BG73" s="51"/>
      <c r="BH73" s="50">
        <v>58905</v>
      </c>
      <c r="BI73" s="50"/>
      <c r="BJ73" s="50"/>
      <c r="BK73" s="50"/>
      <c r="BL73" s="50"/>
      <c r="BM73" s="50"/>
      <c r="BN73" s="50">
        <f t="shared" si="7"/>
        <v>58905</v>
      </c>
      <c r="BO73" s="50">
        <f t="shared" si="8"/>
        <v>0</v>
      </c>
      <c r="BP73" s="50"/>
      <c r="BQ73" s="50">
        <f t="shared" si="9"/>
        <v>58905</v>
      </c>
      <c r="BR73" s="50">
        <v>58905</v>
      </c>
      <c r="BS73" s="50">
        <f t="shared" si="10"/>
        <v>0</v>
      </c>
      <c r="BT73" s="50"/>
      <c r="BU73" s="50"/>
      <c r="BV73" s="52"/>
      <c r="BW73" s="50"/>
      <c r="BX73" s="50">
        <v>58905</v>
      </c>
      <c r="BY73" s="50">
        <v>0</v>
      </c>
      <c r="BZ73" s="50">
        <v>0</v>
      </c>
      <c r="CA73" s="50"/>
      <c r="CB73" s="50"/>
      <c r="CC73" s="50">
        <v>0</v>
      </c>
      <c r="CD73" s="50"/>
      <c r="CE73" s="50"/>
      <c r="CF73" s="50"/>
      <c r="CG73" s="50">
        <v>0</v>
      </c>
      <c r="CH73" s="50">
        <v>0</v>
      </c>
      <c r="CI73" s="50">
        <f>VLOOKUP(A73,[1]Sheet7!E:G,2,FALSE)</f>
        <v>0</v>
      </c>
      <c r="CJ73" s="50">
        <f>VLOOKUP(A73,[1]Sheet7!E:G,3,FALSE)</f>
        <v>1500</v>
      </c>
      <c r="CK73" s="50">
        <f t="shared" si="11"/>
        <v>58905</v>
      </c>
      <c r="CL73" s="53"/>
    </row>
    <row r="74" spans="1:90" ht="14.5" x14ac:dyDescent="0.35">
      <c r="A74" s="47">
        <v>7550</v>
      </c>
      <c r="B74" s="18" t="s">
        <v>497</v>
      </c>
      <c r="C74" s="18" t="s">
        <v>432</v>
      </c>
      <c r="D74" s="18" t="s">
        <v>490</v>
      </c>
      <c r="E74" s="18" t="s">
        <v>105</v>
      </c>
      <c r="F74" s="18">
        <v>2026</v>
      </c>
      <c r="G74" s="18" t="s">
        <v>498</v>
      </c>
      <c r="H74" s="18" t="s">
        <v>499</v>
      </c>
      <c r="I74" s="18"/>
      <c r="J74" s="18"/>
      <c r="K74" s="48" t="s">
        <v>500</v>
      </c>
      <c r="L74" s="18" t="s">
        <v>493</v>
      </c>
      <c r="M74" s="18"/>
      <c r="N74" s="18"/>
      <c r="O74" s="18"/>
      <c r="P74" s="18"/>
      <c r="Q74" s="18"/>
      <c r="R74" s="18"/>
      <c r="S74" s="18"/>
      <c r="T74" s="18"/>
      <c r="U74" s="18"/>
      <c r="V74" s="18"/>
      <c r="W74" s="18"/>
      <c r="X74" s="18"/>
      <c r="Y74" s="18"/>
      <c r="Z74" s="18"/>
      <c r="AA74" s="18"/>
      <c r="AB74" s="18"/>
      <c r="AC74" s="18"/>
      <c r="AD74" s="18"/>
      <c r="AE74" s="18"/>
      <c r="AF74" s="18"/>
      <c r="AG74" s="18"/>
      <c r="AH74" s="18"/>
      <c r="AI74" s="18" t="s">
        <v>501</v>
      </c>
      <c r="AJ74" s="18" t="s">
        <v>442</v>
      </c>
      <c r="AK74" s="18" t="s">
        <v>442</v>
      </c>
      <c r="AL74" s="18" t="s">
        <v>442</v>
      </c>
      <c r="AM74" s="18"/>
      <c r="AN74" s="18"/>
      <c r="AO74" s="18"/>
      <c r="AP74" s="18">
        <v>3</v>
      </c>
      <c r="AQ74" s="18">
        <v>1</v>
      </c>
      <c r="AR74" s="18">
        <f>VLOOKUP($A74,[1]Sheet1!$A:$G,7,FALSE)</f>
        <v>1</v>
      </c>
      <c r="AS74" s="18">
        <f>VLOOKUP($A74,[1]Sheet1!$A:$G,6,FALSE)</f>
        <v>2</v>
      </c>
      <c r="AT74" s="18"/>
      <c r="AU74" s="18"/>
      <c r="AV74" s="18">
        <f>VLOOKUP($A74,[1]Sheet1!$A:$F,4,FALSE)</f>
        <v>4</v>
      </c>
      <c r="AW74" s="18">
        <f>VLOOKUP($A74,[1]Sheet1!$A:$F,5,FALSE)</f>
        <v>3</v>
      </c>
      <c r="AX74" s="18"/>
      <c r="AY74" s="18"/>
      <c r="AZ74" s="18"/>
      <c r="BA74" s="18"/>
      <c r="BB74" s="18"/>
      <c r="BC74" s="18"/>
      <c r="BD74" s="50" t="s">
        <v>203</v>
      </c>
      <c r="BE74" s="48">
        <v>92.559486095965056</v>
      </c>
      <c r="BF74" s="18">
        <v>111</v>
      </c>
      <c r="BG74" s="51"/>
      <c r="BH74" s="50">
        <f>22875+6615+2800</f>
        <v>32290</v>
      </c>
      <c r="BI74" s="50"/>
      <c r="BJ74" s="50"/>
      <c r="BK74" s="50"/>
      <c r="BL74" s="50"/>
      <c r="BM74" s="50"/>
      <c r="BN74" s="50">
        <f t="shared" si="7"/>
        <v>32290</v>
      </c>
      <c r="BO74" s="50">
        <f t="shared" si="8"/>
        <v>0</v>
      </c>
      <c r="BP74" s="50"/>
      <c r="BQ74" s="50">
        <f t="shared" si="9"/>
        <v>32290</v>
      </c>
      <c r="BR74" s="50">
        <v>32290</v>
      </c>
      <c r="BS74" s="50">
        <f t="shared" si="10"/>
        <v>0</v>
      </c>
      <c r="BT74" s="50"/>
      <c r="BU74" s="50"/>
      <c r="BV74" s="52"/>
      <c r="BW74" s="50"/>
      <c r="BX74" s="50">
        <v>0</v>
      </c>
      <c r="BY74" s="50">
        <v>0</v>
      </c>
      <c r="BZ74" s="50">
        <v>0</v>
      </c>
      <c r="CA74" s="50"/>
      <c r="CB74" s="50"/>
      <c r="CC74" s="50">
        <v>32290</v>
      </c>
      <c r="CD74" s="50"/>
      <c r="CE74" s="50"/>
      <c r="CF74" s="50"/>
      <c r="CG74" s="50">
        <v>0</v>
      </c>
      <c r="CH74" s="50">
        <v>0</v>
      </c>
      <c r="CI74" s="50">
        <f>VLOOKUP(A74,[1]Sheet7!E:G,2,FALSE)</f>
        <v>0</v>
      </c>
      <c r="CJ74" s="50">
        <f>VLOOKUP(A74,[1]Sheet7!E:G,3,FALSE)</f>
        <v>10000</v>
      </c>
      <c r="CK74" s="50">
        <f t="shared" si="11"/>
        <v>32290</v>
      </c>
      <c r="CL74" s="53"/>
    </row>
    <row r="75" spans="1:90" ht="14.5" x14ac:dyDescent="0.35">
      <c r="A75" s="47">
        <v>7361</v>
      </c>
      <c r="B75" s="18" t="s">
        <v>502</v>
      </c>
      <c r="C75" s="18" t="s">
        <v>432</v>
      </c>
      <c r="D75" s="18" t="s">
        <v>503</v>
      </c>
      <c r="E75" s="18" t="s">
        <v>113</v>
      </c>
      <c r="F75" s="18">
        <v>2026</v>
      </c>
      <c r="G75" s="18" t="s">
        <v>504</v>
      </c>
      <c r="H75" s="18" t="s">
        <v>505</v>
      </c>
      <c r="I75" s="18" t="s">
        <v>91</v>
      </c>
      <c r="J75" s="18" t="s">
        <v>506</v>
      </c>
      <c r="K75" s="48" t="s">
        <v>124</v>
      </c>
      <c r="L75" s="18" t="s">
        <v>507</v>
      </c>
      <c r="M75" s="18">
        <v>2</v>
      </c>
      <c r="N75" s="18"/>
      <c r="O75" s="18"/>
      <c r="P75" s="18"/>
      <c r="Q75" s="18"/>
      <c r="R75" s="18"/>
      <c r="S75" s="18"/>
      <c r="T75" s="18"/>
      <c r="U75" s="18"/>
      <c r="V75" s="18"/>
      <c r="W75" s="18"/>
      <c r="X75" s="18"/>
      <c r="Y75" s="18"/>
      <c r="Z75" s="18"/>
      <c r="AA75" s="18"/>
      <c r="AB75" s="18"/>
      <c r="AC75" s="18"/>
      <c r="AD75" s="18"/>
      <c r="AE75" s="18"/>
      <c r="AF75" s="18"/>
      <c r="AG75" s="18"/>
      <c r="AH75" s="18"/>
      <c r="AI75" s="18" t="s">
        <v>120</v>
      </c>
      <c r="AJ75" s="18" t="s">
        <v>442</v>
      </c>
      <c r="AK75" s="18"/>
      <c r="AL75" s="18"/>
      <c r="AM75" s="18"/>
      <c r="AN75" s="18"/>
      <c r="AO75" s="18"/>
      <c r="AP75" s="18"/>
      <c r="AQ75" s="18"/>
      <c r="AR75" s="18">
        <f>VLOOKUP($A75,[1]Sheet1!$A:$G,7,FALSE)</f>
        <v>1</v>
      </c>
      <c r="AS75" s="18"/>
      <c r="AT75" s="18"/>
      <c r="AU75" s="18"/>
      <c r="AV75" s="18"/>
      <c r="AW75" s="18"/>
      <c r="AX75" s="18"/>
      <c r="AY75" s="18"/>
      <c r="AZ75" s="18"/>
      <c r="BA75" s="18"/>
      <c r="BB75" s="18"/>
      <c r="BC75" s="18"/>
      <c r="BD75" s="50" t="s">
        <v>203</v>
      </c>
      <c r="BE75" s="48">
        <v>91.929486095965061</v>
      </c>
      <c r="BF75" s="18">
        <v>112</v>
      </c>
      <c r="BG75" s="51"/>
      <c r="BH75" s="50">
        <v>249464</v>
      </c>
      <c r="BI75" s="50"/>
      <c r="BJ75" s="50"/>
      <c r="BK75" s="50"/>
      <c r="BL75" s="50"/>
      <c r="BM75" s="50"/>
      <c r="BN75" s="50">
        <f t="shared" si="7"/>
        <v>249464</v>
      </c>
      <c r="BO75" s="50">
        <f t="shared" si="8"/>
        <v>0</v>
      </c>
      <c r="BP75" s="50"/>
      <c r="BQ75" s="50">
        <f t="shared" si="9"/>
        <v>249464</v>
      </c>
      <c r="BR75" s="50">
        <v>249464</v>
      </c>
      <c r="BS75" s="50">
        <f t="shared" si="10"/>
        <v>0</v>
      </c>
      <c r="BT75" s="50"/>
      <c r="BU75" s="50"/>
      <c r="BV75" s="52"/>
      <c r="BW75" s="50"/>
      <c r="BX75" s="50">
        <v>0</v>
      </c>
      <c r="BY75" s="50">
        <v>249464</v>
      </c>
      <c r="BZ75" s="50">
        <v>0</v>
      </c>
      <c r="CA75" s="50"/>
      <c r="CB75" s="50"/>
      <c r="CC75" s="50">
        <v>0</v>
      </c>
      <c r="CD75" s="50"/>
      <c r="CE75" s="50"/>
      <c r="CF75" s="50"/>
      <c r="CG75" s="50">
        <v>0</v>
      </c>
      <c r="CH75" s="50">
        <v>0</v>
      </c>
      <c r="CI75" s="50">
        <f>VLOOKUP(A75,[1]Sheet7!E:G,2,FALSE)</f>
        <v>0</v>
      </c>
      <c r="CJ75" s="50">
        <f>VLOOKUP(A75,[1]Sheet7!E:G,3,FALSE)</f>
        <v>12500</v>
      </c>
      <c r="CK75" s="50">
        <f t="shared" si="11"/>
        <v>249464</v>
      </c>
      <c r="CL75" s="53"/>
    </row>
    <row r="76" spans="1:90" ht="14.5" x14ac:dyDescent="0.35">
      <c r="A76" s="47">
        <v>7571</v>
      </c>
      <c r="B76" s="18" t="s">
        <v>508</v>
      </c>
      <c r="C76" s="18" t="s">
        <v>432</v>
      </c>
      <c r="D76" s="18" t="s">
        <v>509</v>
      </c>
      <c r="E76" s="18" t="s">
        <v>113</v>
      </c>
      <c r="F76" s="18">
        <v>2026</v>
      </c>
      <c r="G76" s="18" t="s">
        <v>510</v>
      </c>
      <c r="H76" s="18" t="s">
        <v>511</v>
      </c>
      <c r="I76" s="18"/>
      <c r="J76" s="18"/>
      <c r="K76" s="48" t="s">
        <v>124</v>
      </c>
      <c r="L76" s="18" t="s">
        <v>512</v>
      </c>
      <c r="M76" s="18">
        <v>3</v>
      </c>
      <c r="N76" s="18"/>
      <c r="O76" s="18"/>
      <c r="P76" s="18"/>
      <c r="Q76" s="18"/>
      <c r="R76" s="18"/>
      <c r="S76" s="18"/>
      <c r="T76" s="18"/>
      <c r="U76" s="18"/>
      <c r="V76" s="18"/>
      <c r="W76" s="18"/>
      <c r="X76" s="18"/>
      <c r="Y76" s="18"/>
      <c r="Z76" s="18"/>
      <c r="AA76" s="18"/>
      <c r="AB76" s="18"/>
      <c r="AC76" s="18"/>
      <c r="AD76" s="18"/>
      <c r="AE76" s="18"/>
      <c r="AF76" s="18"/>
      <c r="AG76" s="18"/>
      <c r="AH76" s="18"/>
      <c r="AI76" s="18" t="s">
        <v>127</v>
      </c>
      <c r="AJ76" s="18" t="s">
        <v>442</v>
      </c>
      <c r="AK76" s="18" t="s">
        <v>442</v>
      </c>
      <c r="AL76" s="18">
        <v>1</v>
      </c>
      <c r="AM76" s="18"/>
      <c r="AN76" s="18"/>
      <c r="AO76" s="18"/>
      <c r="AP76" s="18"/>
      <c r="AQ76" s="18">
        <v>1</v>
      </c>
      <c r="AR76" s="18">
        <f>VLOOKUP($A76,[1]Sheet1!$A:$G,7,FALSE)</f>
        <v>1</v>
      </c>
      <c r="AS76" s="18">
        <f>VLOOKUP($A76,[1]Sheet1!$A:$G,6,FALSE)</f>
        <v>2</v>
      </c>
      <c r="AT76" s="18"/>
      <c r="AU76" s="18"/>
      <c r="AV76" s="18">
        <f>VLOOKUP($A76,[1]Sheet1!$A:$F,4,FALSE)</f>
        <v>4</v>
      </c>
      <c r="AW76" s="18">
        <f>VLOOKUP($A76,[1]Sheet1!$A:$F,5,FALSE)</f>
        <v>3</v>
      </c>
      <c r="AX76" s="18"/>
      <c r="AY76" s="18"/>
      <c r="AZ76" s="18"/>
      <c r="BA76" s="18"/>
      <c r="BB76" s="18"/>
      <c r="BC76" s="18"/>
      <c r="BD76" s="50" t="s">
        <v>203</v>
      </c>
      <c r="BE76" s="48">
        <v>90.929486095965061</v>
      </c>
      <c r="BF76" s="18">
        <v>113</v>
      </c>
      <c r="BG76" s="51"/>
      <c r="BH76" s="50">
        <v>80000</v>
      </c>
      <c r="BI76" s="50"/>
      <c r="BJ76" s="50"/>
      <c r="BK76" s="50"/>
      <c r="BL76" s="50"/>
      <c r="BM76" s="50"/>
      <c r="BN76" s="50">
        <f t="shared" si="7"/>
        <v>80000</v>
      </c>
      <c r="BO76" s="50">
        <f t="shared" si="8"/>
        <v>0</v>
      </c>
      <c r="BP76" s="50"/>
      <c r="BQ76" s="50">
        <f t="shared" si="9"/>
        <v>80000</v>
      </c>
      <c r="BR76" s="50">
        <v>80000</v>
      </c>
      <c r="BS76" s="50">
        <f t="shared" si="10"/>
        <v>0</v>
      </c>
      <c r="BT76" s="50"/>
      <c r="BU76" s="50"/>
      <c r="BV76" s="52"/>
      <c r="BW76" s="50"/>
      <c r="BX76" s="50">
        <v>0</v>
      </c>
      <c r="BY76" s="50">
        <v>80000</v>
      </c>
      <c r="BZ76" s="50">
        <v>0</v>
      </c>
      <c r="CA76" s="50"/>
      <c r="CB76" s="50"/>
      <c r="CC76" s="50">
        <v>0</v>
      </c>
      <c r="CD76" s="50"/>
      <c r="CE76" s="50"/>
      <c r="CF76" s="50"/>
      <c r="CG76" s="50">
        <v>0</v>
      </c>
      <c r="CH76" s="50">
        <v>0</v>
      </c>
      <c r="CI76" s="50">
        <f>VLOOKUP(A76,[1]Sheet7!E:G,2,FALSE)</f>
        <v>0</v>
      </c>
      <c r="CJ76" s="50">
        <f>VLOOKUP(A76,[1]Sheet7!E:G,3,FALSE)</f>
        <v>18000</v>
      </c>
      <c r="CK76" s="50">
        <f t="shared" si="11"/>
        <v>80000</v>
      </c>
      <c r="CL76" s="53"/>
    </row>
    <row r="77" spans="1:90" ht="14.5" x14ac:dyDescent="0.35">
      <c r="A77" s="47">
        <v>7551</v>
      </c>
      <c r="B77" s="18" t="s">
        <v>513</v>
      </c>
      <c r="C77" s="18" t="s">
        <v>432</v>
      </c>
      <c r="D77" s="18" t="s">
        <v>490</v>
      </c>
      <c r="E77" s="18" t="s">
        <v>105</v>
      </c>
      <c r="F77" s="18">
        <v>2026</v>
      </c>
      <c r="G77" s="18" t="s">
        <v>514</v>
      </c>
      <c r="H77" s="18" t="s">
        <v>515</v>
      </c>
      <c r="I77" s="18"/>
      <c r="J77" s="18"/>
      <c r="K77" s="48" t="s">
        <v>500</v>
      </c>
      <c r="L77" s="18" t="s">
        <v>493</v>
      </c>
      <c r="M77" s="18"/>
      <c r="N77" s="18"/>
      <c r="O77" s="18"/>
      <c r="P77" s="18"/>
      <c r="Q77" s="18"/>
      <c r="R77" s="18"/>
      <c r="S77" s="18"/>
      <c r="T77" s="18"/>
      <c r="U77" s="18"/>
      <c r="V77" s="18"/>
      <c r="W77" s="18"/>
      <c r="X77" s="18"/>
      <c r="Y77" s="18"/>
      <c r="Z77" s="18"/>
      <c r="AA77" s="18"/>
      <c r="AB77" s="18"/>
      <c r="AC77" s="18"/>
      <c r="AD77" s="18"/>
      <c r="AE77" s="18"/>
      <c r="AF77" s="18"/>
      <c r="AG77" s="18"/>
      <c r="AH77" s="18"/>
      <c r="AI77" s="18" t="s">
        <v>127</v>
      </c>
      <c r="AJ77" s="18" t="s">
        <v>442</v>
      </c>
      <c r="AK77" s="18">
        <v>15</v>
      </c>
      <c r="AL77" s="18" t="s">
        <v>442</v>
      </c>
      <c r="AM77" s="18"/>
      <c r="AN77" s="18"/>
      <c r="AO77" s="18"/>
      <c r="AP77" s="18"/>
      <c r="AQ77" s="18"/>
      <c r="AR77" s="18">
        <f>VLOOKUP($A77,[1]Sheet1!$A:$G,7,FALSE)</f>
        <v>1</v>
      </c>
      <c r="AS77" s="18">
        <f>VLOOKUP($A77,[1]Sheet1!$A:$G,6,FALSE)</f>
        <v>2</v>
      </c>
      <c r="AT77" s="18"/>
      <c r="AU77" s="18"/>
      <c r="AV77" s="18">
        <f>VLOOKUP($A77,[1]Sheet1!$A:$F,4,FALSE)</f>
        <v>4</v>
      </c>
      <c r="AW77" s="18">
        <f>VLOOKUP($A77,[1]Sheet1!$A:$F,5,FALSE)</f>
        <v>3</v>
      </c>
      <c r="AX77" s="18"/>
      <c r="AY77" s="18"/>
      <c r="AZ77" s="18"/>
      <c r="BA77" s="18"/>
      <c r="BB77" s="18"/>
      <c r="BC77" s="18"/>
      <c r="BD77" s="50" t="s">
        <v>203</v>
      </c>
      <c r="BE77" s="48">
        <v>88.929486095965061</v>
      </c>
      <c r="BF77" s="18">
        <v>120</v>
      </c>
      <c r="BG77" s="51"/>
      <c r="BH77" s="50">
        <f>24525+3250+3600</f>
        <v>31375</v>
      </c>
      <c r="BI77" s="50"/>
      <c r="BJ77" s="50"/>
      <c r="BK77" s="50"/>
      <c r="BL77" s="50"/>
      <c r="BM77" s="50"/>
      <c r="BN77" s="50">
        <f t="shared" si="7"/>
        <v>31375</v>
      </c>
      <c r="BO77" s="50">
        <f t="shared" si="8"/>
        <v>0</v>
      </c>
      <c r="BP77" s="50"/>
      <c r="BQ77" s="50">
        <f t="shared" si="9"/>
        <v>31375</v>
      </c>
      <c r="BR77" s="50">
        <v>31375</v>
      </c>
      <c r="BS77" s="50">
        <f t="shared" si="10"/>
        <v>0</v>
      </c>
      <c r="BT77" s="50"/>
      <c r="BU77" s="50"/>
      <c r="BV77" s="52"/>
      <c r="BW77" s="50"/>
      <c r="BX77" s="50">
        <v>0</v>
      </c>
      <c r="BY77" s="50">
        <v>0</v>
      </c>
      <c r="BZ77" s="50">
        <v>0</v>
      </c>
      <c r="CA77" s="50"/>
      <c r="CB77" s="50"/>
      <c r="CC77" s="50">
        <v>31375</v>
      </c>
      <c r="CD77" s="50"/>
      <c r="CE77" s="50"/>
      <c r="CF77" s="50"/>
      <c r="CG77" s="50"/>
      <c r="CH77" s="50">
        <v>0</v>
      </c>
      <c r="CI77" s="50">
        <f>VLOOKUP(A77,[1]Sheet7!E:G,2,FALSE)</f>
        <v>24037.5</v>
      </c>
      <c r="CJ77" s="50">
        <f>VLOOKUP(A77,[1]Sheet7!E:G,3,FALSE)</f>
        <v>10000</v>
      </c>
      <c r="CK77" s="50">
        <f t="shared" si="11"/>
        <v>55412.5</v>
      </c>
      <c r="CL77" s="53"/>
    </row>
    <row r="78" spans="1:90" ht="14.5" x14ac:dyDescent="0.35">
      <c r="A78" s="47">
        <v>7390</v>
      </c>
      <c r="B78" s="18" t="s">
        <v>516</v>
      </c>
      <c r="C78" s="18" t="s">
        <v>432</v>
      </c>
      <c r="D78" s="18" t="s">
        <v>517</v>
      </c>
      <c r="E78" s="18" t="s">
        <v>113</v>
      </c>
      <c r="F78" s="18">
        <v>2026</v>
      </c>
      <c r="G78" s="18" t="s">
        <v>518</v>
      </c>
      <c r="H78" s="18" t="s">
        <v>519</v>
      </c>
      <c r="I78" s="18"/>
      <c r="J78" s="18"/>
      <c r="K78" s="48" t="s">
        <v>124</v>
      </c>
      <c r="L78" s="18" t="s">
        <v>451</v>
      </c>
      <c r="M78" s="18"/>
      <c r="N78" s="18"/>
      <c r="O78" s="18"/>
      <c r="P78" s="18"/>
      <c r="Q78" s="18"/>
      <c r="R78" s="18"/>
      <c r="S78" s="18"/>
      <c r="T78" s="18"/>
      <c r="U78" s="18"/>
      <c r="V78" s="18"/>
      <c r="W78" s="18"/>
      <c r="X78" s="18"/>
      <c r="Y78" s="18"/>
      <c r="Z78" s="18"/>
      <c r="AA78" s="18"/>
      <c r="AB78" s="18"/>
      <c r="AC78" s="18"/>
      <c r="AD78" s="18"/>
      <c r="AE78" s="18"/>
      <c r="AF78" s="18"/>
      <c r="AG78" s="18"/>
      <c r="AH78" s="18"/>
      <c r="AI78" s="18" t="s">
        <v>137</v>
      </c>
      <c r="AJ78" s="18" t="s">
        <v>442</v>
      </c>
      <c r="AK78" s="18" t="s">
        <v>442</v>
      </c>
      <c r="AL78" s="18"/>
      <c r="AM78" s="18"/>
      <c r="AN78" s="18"/>
      <c r="AO78" s="18"/>
      <c r="AP78" s="18"/>
      <c r="AQ78" s="18"/>
      <c r="AR78" s="18">
        <f>VLOOKUP($A78,[1]Sheet1!$A:$G,7,FALSE)</f>
        <v>1</v>
      </c>
      <c r="AS78" s="18"/>
      <c r="AT78" s="18"/>
      <c r="AU78" s="18"/>
      <c r="AV78" s="18"/>
      <c r="AW78" s="18"/>
      <c r="AX78" s="18"/>
      <c r="AY78" s="18"/>
      <c r="AZ78" s="18"/>
      <c r="BA78" s="18"/>
      <c r="BB78" s="18"/>
      <c r="BC78" s="18"/>
      <c r="BD78" s="50" t="s">
        <v>203</v>
      </c>
      <c r="BE78" s="48">
        <v>75.199486095965057</v>
      </c>
      <c r="BF78" s="18">
        <v>127</v>
      </c>
      <c r="BG78" s="51"/>
      <c r="BH78" s="50">
        <v>97500</v>
      </c>
      <c r="BI78" s="50"/>
      <c r="BJ78" s="50"/>
      <c r="BK78" s="50"/>
      <c r="BL78" s="50"/>
      <c r="BM78" s="50"/>
      <c r="BN78" s="50">
        <f t="shared" si="7"/>
        <v>97500</v>
      </c>
      <c r="BO78" s="50">
        <f t="shared" si="8"/>
        <v>0</v>
      </c>
      <c r="BP78" s="50"/>
      <c r="BQ78" s="50">
        <f t="shared" si="9"/>
        <v>97500</v>
      </c>
      <c r="BR78" s="50">
        <v>97500</v>
      </c>
      <c r="BS78" s="50">
        <f t="shared" si="10"/>
        <v>0</v>
      </c>
      <c r="BT78" s="50"/>
      <c r="BU78" s="50"/>
      <c r="BV78" s="52"/>
      <c r="BW78" s="50"/>
      <c r="BX78" s="50">
        <v>0</v>
      </c>
      <c r="BY78" s="50">
        <v>97500</v>
      </c>
      <c r="BZ78" s="50">
        <v>0</v>
      </c>
      <c r="CA78" s="50"/>
      <c r="CB78" s="50"/>
      <c r="CC78" s="50">
        <v>0</v>
      </c>
      <c r="CD78" s="50"/>
      <c r="CE78" s="50"/>
      <c r="CF78" s="50"/>
      <c r="CG78" s="50">
        <v>0</v>
      </c>
      <c r="CH78" s="50">
        <v>0</v>
      </c>
      <c r="CI78" s="50">
        <f>VLOOKUP(A78,[1]Sheet7!E:G,2,FALSE)</f>
        <v>0</v>
      </c>
      <c r="CJ78" s="50">
        <f>VLOOKUP(A78,[1]Sheet7!E:G,3,FALSE)</f>
        <v>5000</v>
      </c>
      <c r="CK78" s="50">
        <f t="shared" si="11"/>
        <v>97500</v>
      </c>
      <c r="CL78" s="53"/>
    </row>
    <row r="79" spans="1:90" ht="14.5" x14ac:dyDescent="0.35">
      <c r="A79" s="47">
        <v>7419</v>
      </c>
      <c r="B79" s="18" t="s">
        <v>520</v>
      </c>
      <c r="C79" s="18" t="s">
        <v>432</v>
      </c>
      <c r="D79" s="18" t="s">
        <v>521</v>
      </c>
      <c r="E79" s="18" t="s">
        <v>522</v>
      </c>
      <c r="F79" s="18">
        <v>2026</v>
      </c>
      <c r="G79" s="18" t="s">
        <v>523</v>
      </c>
      <c r="H79" s="18" t="s">
        <v>524</v>
      </c>
      <c r="I79" s="18" t="s">
        <v>91</v>
      </c>
      <c r="J79" s="18" t="s">
        <v>214</v>
      </c>
      <c r="K79" s="48" t="s">
        <v>124</v>
      </c>
      <c r="L79" s="18" t="s">
        <v>457</v>
      </c>
      <c r="M79" s="18"/>
      <c r="N79" s="18"/>
      <c r="O79" s="18"/>
      <c r="P79" s="18"/>
      <c r="Q79" s="18"/>
      <c r="R79" s="18"/>
      <c r="S79" s="18"/>
      <c r="T79" s="18"/>
      <c r="U79" s="18"/>
      <c r="V79" s="18"/>
      <c r="W79" s="18"/>
      <c r="X79" s="18"/>
      <c r="Y79" s="18"/>
      <c r="Z79" s="18"/>
      <c r="AA79" s="18"/>
      <c r="AB79" s="18"/>
      <c r="AC79" s="18"/>
      <c r="AD79" s="18"/>
      <c r="AE79" s="18"/>
      <c r="AF79" s="18"/>
      <c r="AG79" s="18"/>
      <c r="AH79" s="18"/>
      <c r="AI79" s="18" t="s">
        <v>120</v>
      </c>
      <c r="AJ79" s="18" t="s">
        <v>442</v>
      </c>
      <c r="AK79" s="18"/>
      <c r="AL79" s="18"/>
      <c r="AM79" s="18"/>
      <c r="AN79" s="18"/>
      <c r="AO79" s="18"/>
      <c r="AP79" s="18"/>
      <c r="AQ79" s="18"/>
      <c r="AR79" s="18">
        <f>VLOOKUP($A79,[1]Sheet1!$A:$G,7,FALSE)</f>
        <v>1</v>
      </c>
      <c r="AS79" s="18"/>
      <c r="AT79" s="18"/>
      <c r="AU79" s="18"/>
      <c r="AV79" s="18">
        <f>VLOOKUP($A79,[1]Sheet1!$A:$F,4,FALSE)</f>
        <v>4</v>
      </c>
      <c r="AW79" s="18">
        <f>VLOOKUP($A79,[1]Sheet1!$A:$F,5,FALSE)</f>
        <v>3</v>
      </c>
      <c r="AX79" s="18"/>
      <c r="AY79" s="18"/>
      <c r="AZ79" s="18"/>
      <c r="BA79" s="18"/>
      <c r="BB79" s="18"/>
      <c r="BC79" s="18"/>
      <c r="BD79" s="50" t="s">
        <v>203</v>
      </c>
      <c r="BE79" s="48">
        <v>70.28948609596506</v>
      </c>
      <c r="BF79" s="18">
        <v>129</v>
      </c>
      <c r="BG79" s="51"/>
      <c r="BH79" s="50">
        <f>15000+40144+4000</f>
        <v>59144</v>
      </c>
      <c r="BI79" s="50"/>
      <c r="BJ79" s="50"/>
      <c r="BK79" s="50"/>
      <c r="BL79" s="50"/>
      <c r="BM79" s="50"/>
      <c r="BN79" s="50">
        <f t="shared" si="7"/>
        <v>59144</v>
      </c>
      <c r="BO79" s="50">
        <f t="shared" si="8"/>
        <v>0</v>
      </c>
      <c r="BP79" s="50"/>
      <c r="BQ79" s="50">
        <f t="shared" si="9"/>
        <v>59144</v>
      </c>
      <c r="BR79" s="50">
        <v>59144</v>
      </c>
      <c r="BS79" s="50">
        <f t="shared" si="10"/>
        <v>0</v>
      </c>
      <c r="BT79" s="50"/>
      <c r="BU79" s="50"/>
      <c r="BV79" s="52"/>
      <c r="BW79" s="50"/>
      <c r="BX79" s="50">
        <v>0</v>
      </c>
      <c r="BY79" s="50">
        <v>0</v>
      </c>
      <c r="BZ79" s="50">
        <v>0</v>
      </c>
      <c r="CA79" s="50"/>
      <c r="CB79" s="50"/>
      <c r="CC79" s="50">
        <v>59144</v>
      </c>
      <c r="CD79" s="50"/>
      <c r="CE79" s="50"/>
      <c r="CF79" s="50"/>
      <c r="CG79" s="50">
        <v>0</v>
      </c>
      <c r="CH79" s="50">
        <v>0</v>
      </c>
      <c r="CI79" s="50">
        <f>VLOOKUP(A79,[1]Sheet7!E:G,2,FALSE)</f>
        <v>53000</v>
      </c>
      <c r="CJ79" s="50">
        <f>VLOOKUP(A79,[1]Sheet7!E:G,3,FALSE)</f>
        <v>8985</v>
      </c>
      <c r="CK79" s="50">
        <f t="shared" si="11"/>
        <v>112144</v>
      </c>
      <c r="CL79" s="53"/>
    </row>
    <row r="80" spans="1:90" ht="14.5" x14ac:dyDescent="0.35">
      <c r="A80" s="47">
        <v>7650</v>
      </c>
      <c r="B80" s="18" t="s">
        <v>525</v>
      </c>
      <c r="C80" s="18" t="s">
        <v>432</v>
      </c>
      <c r="D80" s="18" t="s">
        <v>526</v>
      </c>
      <c r="E80" s="18" t="s">
        <v>113</v>
      </c>
      <c r="F80" s="18">
        <v>2026</v>
      </c>
      <c r="G80" s="18"/>
      <c r="H80" s="18"/>
      <c r="I80" s="18"/>
      <c r="J80" s="18"/>
      <c r="K80" s="48">
        <v>427.71</v>
      </c>
      <c r="L80" s="18" t="s">
        <v>451</v>
      </c>
      <c r="M80" s="18" t="s">
        <v>335</v>
      </c>
      <c r="N80" s="18" t="s">
        <v>436</v>
      </c>
      <c r="O80" s="18">
        <v>427.71</v>
      </c>
      <c r="P80" s="18"/>
      <c r="Q80" s="18"/>
      <c r="R80" s="18"/>
      <c r="S80" s="18"/>
      <c r="T80" s="18"/>
      <c r="U80" s="18"/>
      <c r="V80" s="18"/>
      <c r="W80" s="18">
        <v>427.71</v>
      </c>
      <c r="X80" s="18"/>
      <c r="Y80" s="18"/>
      <c r="Z80" s="18"/>
      <c r="AA80" s="18"/>
      <c r="AB80" s="18"/>
      <c r="AC80" s="18"/>
      <c r="AD80" s="18"/>
      <c r="AE80" s="18"/>
      <c r="AF80" s="18"/>
      <c r="AG80" s="18"/>
      <c r="AH80" s="18"/>
      <c r="AI80" s="18"/>
      <c r="AJ80" s="18"/>
      <c r="AK80" s="18"/>
      <c r="AL80" s="18"/>
      <c r="AM80" s="18"/>
      <c r="AN80" s="18"/>
      <c r="AO80" s="18"/>
      <c r="AP80" s="18"/>
      <c r="AQ80" s="18"/>
      <c r="AR80" s="18">
        <v>1</v>
      </c>
      <c r="AS80" s="18"/>
      <c r="AT80" s="18"/>
      <c r="AU80" s="18"/>
      <c r="AV80" s="18"/>
      <c r="AW80" s="18"/>
      <c r="AX80" s="18"/>
      <c r="AY80" s="18"/>
      <c r="AZ80" s="18"/>
      <c r="BA80" s="18"/>
      <c r="BB80" s="18"/>
      <c r="BC80" s="18"/>
      <c r="BD80" s="50" t="s">
        <v>125</v>
      </c>
      <c r="BE80" s="48"/>
      <c r="BF80" s="18"/>
      <c r="BG80" s="51"/>
      <c r="BH80" s="50"/>
      <c r="BI80" s="50"/>
      <c r="BJ80" s="50"/>
      <c r="BK80" s="50"/>
      <c r="BL80" s="50"/>
      <c r="BM80" s="50"/>
      <c r="BN80" s="50">
        <f t="shared" si="7"/>
        <v>0</v>
      </c>
      <c r="BO80" s="50">
        <f t="shared" si="8"/>
        <v>137700</v>
      </c>
      <c r="BP80" s="50"/>
      <c r="BQ80" s="50">
        <f t="shared" si="9"/>
        <v>137700</v>
      </c>
      <c r="BR80" s="50">
        <v>137700</v>
      </c>
      <c r="BS80" s="50">
        <f t="shared" si="10"/>
        <v>0</v>
      </c>
      <c r="BT80" s="50"/>
      <c r="BU80" s="50"/>
      <c r="BV80" s="52"/>
      <c r="BW80" s="50"/>
      <c r="BX80" s="50">
        <v>0</v>
      </c>
      <c r="BY80" s="50">
        <v>137700</v>
      </c>
      <c r="BZ80" s="50">
        <v>0</v>
      </c>
      <c r="CA80" s="50"/>
      <c r="CB80" s="50"/>
      <c r="CC80" s="50">
        <v>0</v>
      </c>
      <c r="CD80" s="50"/>
      <c r="CE80" s="50"/>
      <c r="CF80" s="50"/>
      <c r="CG80" s="50"/>
      <c r="CH80" s="50"/>
      <c r="CI80" s="50">
        <f>VLOOKUP(A80,[1]Sheet7!E:G,2,FALSE)</f>
        <v>0</v>
      </c>
      <c r="CJ80" s="50">
        <f>VLOOKUP(A80,[1]Sheet7!E:G,3,FALSE)</f>
        <v>0</v>
      </c>
      <c r="CK80" s="50">
        <f t="shared" si="11"/>
        <v>137700</v>
      </c>
      <c r="CL80" s="53"/>
    </row>
    <row r="81" spans="1:90" ht="14.5" x14ac:dyDescent="0.35">
      <c r="A81" s="55">
        <v>7591</v>
      </c>
      <c r="B81" s="18" t="s">
        <v>527</v>
      </c>
      <c r="C81" s="18" t="s">
        <v>432</v>
      </c>
      <c r="D81" s="18" t="s">
        <v>528</v>
      </c>
      <c r="E81" s="18" t="s">
        <v>105</v>
      </c>
      <c r="F81" s="18">
        <v>2026</v>
      </c>
      <c r="G81" s="18" t="s">
        <v>529</v>
      </c>
      <c r="H81" s="18" t="s">
        <v>530</v>
      </c>
      <c r="I81" s="18"/>
      <c r="J81" s="18"/>
      <c r="K81" s="48" t="s">
        <v>126</v>
      </c>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f>VLOOKUP($A81,[1]Sheet1!$A:$G,7,FALSE)</f>
        <v>1</v>
      </c>
      <c r="AS81" s="18"/>
      <c r="AT81" s="18"/>
      <c r="AU81" s="18"/>
      <c r="AV81" s="18"/>
      <c r="AW81" s="18"/>
      <c r="AX81" s="18"/>
      <c r="AY81" s="18"/>
      <c r="AZ81" s="18"/>
      <c r="BA81" s="18"/>
      <c r="BB81" s="18"/>
      <c r="BC81" s="18"/>
      <c r="BD81" s="50" t="s">
        <v>125</v>
      </c>
      <c r="BE81" s="48"/>
      <c r="BF81" s="18"/>
      <c r="BG81" s="51"/>
      <c r="BH81" s="50"/>
      <c r="BI81" s="50"/>
      <c r="BJ81" s="50"/>
      <c r="BK81" s="50"/>
      <c r="BL81" s="50"/>
      <c r="BM81" s="50"/>
      <c r="BN81" s="50">
        <f t="shared" si="7"/>
        <v>0</v>
      </c>
      <c r="BO81" s="50">
        <f t="shared" si="8"/>
        <v>130000</v>
      </c>
      <c r="BP81" s="50"/>
      <c r="BQ81" s="50">
        <f t="shared" si="9"/>
        <v>130000</v>
      </c>
      <c r="BR81" s="50">
        <v>130000</v>
      </c>
      <c r="BS81" s="50">
        <f t="shared" si="10"/>
        <v>0</v>
      </c>
      <c r="BT81" s="50"/>
      <c r="BU81" s="50"/>
      <c r="BV81" s="52"/>
      <c r="BW81" s="50"/>
      <c r="BX81" s="50">
        <v>65000</v>
      </c>
      <c r="BY81" s="50">
        <v>0</v>
      </c>
      <c r="BZ81" s="50">
        <v>65000</v>
      </c>
      <c r="CA81" s="50"/>
      <c r="CB81" s="50"/>
      <c r="CC81" s="50">
        <v>0</v>
      </c>
      <c r="CD81" s="50"/>
      <c r="CE81" s="50"/>
      <c r="CF81" s="50"/>
      <c r="CG81" s="50">
        <v>0</v>
      </c>
      <c r="CH81" s="50">
        <v>0</v>
      </c>
      <c r="CI81" s="50">
        <f>VLOOKUP(A81,[1]Sheet7!E:G,2,FALSE)</f>
        <v>0</v>
      </c>
      <c r="CJ81" s="50">
        <f>VLOOKUP(A81,[1]Sheet7!E:G,3,FALSE)</f>
        <v>0</v>
      </c>
      <c r="CK81" s="50">
        <f t="shared" si="11"/>
        <v>130000</v>
      </c>
      <c r="CL81" s="53"/>
    </row>
    <row r="82" spans="1:90" ht="14.5" x14ac:dyDescent="0.35">
      <c r="A82" s="47">
        <v>7667</v>
      </c>
      <c r="B82" s="18" t="s">
        <v>532</v>
      </c>
      <c r="C82" s="18" t="s">
        <v>432</v>
      </c>
      <c r="D82" s="18" t="s">
        <v>112</v>
      </c>
      <c r="E82" s="18" t="s">
        <v>113</v>
      </c>
      <c r="F82" s="18">
        <v>2026</v>
      </c>
      <c r="G82" s="18"/>
      <c r="H82" s="18"/>
      <c r="I82" s="18"/>
      <c r="J82" s="18"/>
      <c r="K82" s="48" t="s">
        <v>533</v>
      </c>
      <c r="L82" s="18" t="s">
        <v>534</v>
      </c>
      <c r="M82" s="18"/>
      <c r="N82" s="18"/>
      <c r="O82" s="18"/>
      <c r="P82" s="18"/>
      <c r="Q82" s="18"/>
      <c r="R82" s="18"/>
      <c r="S82" s="18"/>
      <c r="T82" s="18"/>
      <c r="U82" s="18"/>
      <c r="V82" s="18"/>
      <c r="W82" s="18">
        <v>745.96</v>
      </c>
      <c r="X82" s="18"/>
      <c r="Y82" s="18"/>
      <c r="Z82" s="18"/>
      <c r="AA82" s="18"/>
      <c r="AB82" s="18"/>
      <c r="AC82" s="18"/>
      <c r="AD82" s="18"/>
      <c r="AE82" s="18"/>
      <c r="AF82" s="18"/>
      <c r="AG82" s="18"/>
      <c r="AH82" s="18"/>
      <c r="AI82" s="18"/>
      <c r="AJ82" s="18"/>
      <c r="AK82" s="18"/>
      <c r="AL82" s="18"/>
      <c r="AM82" s="18"/>
      <c r="AN82" s="18"/>
      <c r="AO82" s="18"/>
      <c r="AP82" s="18"/>
      <c r="AQ82" s="18"/>
      <c r="AR82" s="18">
        <v>1</v>
      </c>
      <c r="AS82" s="18"/>
      <c r="AT82" s="18"/>
      <c r="AU82" s="18"/>
      <c r="AV82" s="18"/>
      <c r="AW82" s="18"/>
      <c r="AX82" s="18"/>
      <c r="AY82" s="18"/>
      <c r="AZ82" s="18"/>
      <c r="BA82" s="18"/>
      <c r="BB82" s="18"/>
      <c r="BC82" s="18"/>
      <c r="BD82" s="50" t="s">
        <v>125</v>
      </c>
      <c r="BE82" s="48"/>
      <c r="BF82" s="18"/>
      <c r="BG82" s="51"/>
      <c r="BH82" s="50"/>
      <c r="BI82" s="50"/>
      <c r="BJ82" s="50"/>
      <c r="BK82" s="50"/>
      <c r="BL82" s="50"/>
      <c r="BM82" s="50"/>
      <c r="BN82" s="50">
        <f t="shared" ref="BN82:BN109" si="15">SUM(BH82:BM82)</f>
        <v>0</v>
      </c>
      <c r="BO82" s="50">
        <f t="shared" ref="BO82:BO109" si="16">BQ82-BN82</f>
        <v>65000</v>
      </c>
      <c r="BP82" s="50"/>
      <c r="BQ82" s="50">
        <f t="shared" ref="BQ82:BQ109" si="17">SUM(BW82:CD82)</f>
        <v>65000</v>
      </c>
      <c r="BR82" s="50">
        <v>65000</v>
      </c>
      <c r="BS82" s="50">
        <f t="shared" ref="BS82:BS109" si="18">BR82-BQ82-BP82</f>
        <v>0</v>
      </c>
      <c r="BT82" s="50"/>
      <c r="BU82" s="50"/>
      <c r="BV82" s="52"/>
      <c r="BW82" s="50"/>
      <c r="BX82" s="50">
        <v>0</v>
      </c>
      <c r="BY82" s="50">
        <v>65000</v>
      </c>
      <c r="BZ82" s="50">
        <v>0</v>
      </c>
      <c r="CA82" s="50"/>
      <c r="CB82" s="50"/>
      <c r="CC82" s="50">
        <v>0</v>
      </c>
      <c r="CD82" s="50"/>
      <c r="CE82" s="50"/>
      <c r="CF82" s="50"/>
      <c r="CG82" s="50"/>
      <c r="CH82" s="50"/>
      <c r="CI82" s="50">
        <f>VLOOKUP(A82,[1]Sheet7!E:G,2,FALSE)</f>
        <v>0</v>
      </c>
      <c r="CJ82" s="50">
        <f>VLOOKUP(A82,[1]Sheet7!E:G,3,FALSE)</f>
        <v>5000</v>
      </c>
      <c r="CK82" s="50">
        <f t="shared" ref="CK82:CK109" si="19">CI82+BR82</f>
        <v>65000</v>
      </c>
      <c r="CL82" s="53"/>
    </row>
    <row r="83" spans="1:90" ht="29" x14ac:dyDescent="0.35">
      <c r="A83" s="57">
        <v>7298</v>
      </c>
      <c r="B83" s="18" t="s">
        <v>537</v>
      </c>
      <c r="C83" s="18" t="s">
        <v>432</v>
      </c>
      <c r="D83" s="18" t="s">
        <v>383</v>
      </c>
      <c r="E83" s="18" t="s">
        <v>88</v>
      </c>
      <c r="F83" s="18">
        <v>2026</v>
      </c>
      <c r="G83" s="18" t="s">
        <v>538</v>
      </c>
      <c r="H83" s="18" t="s">
        <v>539</v>
      </c>
      <c r="I83" s="18" t="s">
        <v>91</v>
      </c>
      <c r="J83" s="18" t="s">
        <v>277</v>
      </c>
      <c r="K83" s="48">
        <f t="shared" ref="K83:K98" si="20">SUM(W83:AH83)</f>
        <v>2230.16</v>
      </c>
      <c r="L83" s="18" t="s">
        <v>386</v>
      </c>
      <c r="M83" s="18">
        <v>1</v>
      </c>
      <c r="N83" s="18"/>
      <c r="O83" s="18"/>
      <c r="P83" s="18"/>
      <c r="Q83" s="18"/>
      <c r="R83" s="18"/>
      <c r="S83" s="18"/>
      <c r="T83" s="18"/>
      <c r="U83" s="18"/>
      <c r="V83" s="18"/>
      <c r="W83" s="18"/>
      <c r="X83" s="18"/>
      <c r="Y83" s="18"/>
      <c r="Z83" s="18"/>
      <c r="AA83" s="18">
        <v>57.41</v>
      </c>
      <c r="AB83" s="18"/>
      <c r="AC83" s="18"/>
      <c r="AD83" s="18"/>
      <c r="AE83" s="18"/>
      <c r="AF83" s="18">
        <v>2172.75</v>
      </c>
      <c r="AG83" s="18"/>
      <c r="AH83" s="18"/>
      <c r="AI83" s="18" t="s">
        <v>127</v>
      </c>
      <c r="AJ83" s="18">
        <v>1</v>
      </c>
      <c r="AK83" s="18">
        <v>3</v>
      </c>
      <c r="AL83" s="18">
        <v>7</v>
      </c>
      <c r="AM83" s="18"/>
      <c r="AN83" s="18"/>
      <c r="AO83" s="18"/>
      <c r="AP83" s="18"/>
      <c r="AQ83" s="18">
        <v>1</v>
      </c>
      <c r="AR83" s="18">
        <f>VLOOKUP($A83,[1]Sheet1!$A:$G,7,FALSE)</f>
        <v>1</v>
      </c>
      <c r="AS83" s="18">
        <f>VLOOKUP($A83,[1]Sheet1!$A:$G,6,FALSE)</f>
        <v>2</v>
      </c>
      <c r="AT83" s="18"/>
      <c r="AU83" s="18"/>
      <c r="AV83" s="18">
        <f>VLOOKUP($A83,[1]Sheet1!$A:$F,4,FALSE)</f>
        <v>4</v>
      </c>
      <c r="AW83" s="18">
        <f>VLOOKUP($A83,[1]Sheet1!$A:$F,5,FALSE)</f>
        <v>3</v>
      </c>
      <c r="AX83" s="18"/>
      <c r="AY83" s="18"/>
      <c r="AZ83" s="18"/>
      <c r="BA83" s="18"/>
      <c r="BB83" s="56">
        <v>1</v>
      </c>
      <c r="BC83" s="18"/>
      <c r="BD83" s="50" t="s">
        <v>96</v>
      </c>
      <c r="BE83" s="48">
        <v>122.10948609596505</v>
      </c>
      <c r="BF83" s="18">
        <v>21</v>
      </c>
      <c r="BG83" s="51"/>
      <c r="BH83" s="50">
        <v>561760</v>
      </c>
      <c r="BI83" s="50"/>
      <c r="BJ83" s="50">
        <v>68518</v>
      </c>
      <c r="BK83" s="50"/>
      <c r="BL83" s="50"/>
      <c r="BM83" s="50"/>
      <c r="BN83" s="50">
        <f t="shared" si="15"/>
        <v>630278</v>
      </c>
      <c r="BO83" s="50">
        <f t="shared" si="16"/>
        <v>0</v>
      </c>
      <c r="BP83" s="50"/>
      <c r="BQ83" s="50">
        <f t="shared" si="17"/>
        <v>630278</v>
      </c>
      <c r="BR83" s="50">
        <v>730278</v>
      </c>
      <c r="BS83" s="50">
        <f t="shared" si="18"/>
        <v>100000</v>
      </c>
      <c r="BT83" s="50"/>
      <c r="BU83" s="50"/>
      <c r="BV83" s="52" t="s">
        <v>540</v>
      </c>
      <c r="BW83" s="50">
        <v>366778</v>
      </c>
      <c r="BX83" s="50">
        <v>124000</v>
      </c>
      <c r="BY83" s="50">
        <v>0</v>
      </c>
      <c r="BZ83" s="50">
        <v>0</v>
      </c>
      <c r="CA83" s="50"/>
      <c r="CB83" s="50"/>
      <c r="CC83" s="50">
        <v>139500</v>
      </c>
      <c r="CD83" s="50"/>
      <c r="CE83" s="50"/>
      <c r="CF83" s="50"/>
      <c r="CG83" s="50">
        <v>0</v>
      </c>
      <c r="CH83" s="50">
        <v>0</v>
      </c>
      <c r="CI83" s="50">
        <f>VLOOKUP(A83,[1]Sheet7!E:G,2,FALSE)</f>
        <v>0</v>
      </c>
      <c r="CJ83" s="50">
        <f>VLOOKUP(A83,[1]Sheet7!E:G,3,FALSE)</f>
        <v>41500</v>
      </c>
      <c r="CK83" s="50">
        <f t="shared" si="19"/>
        <v>730278</v>
      </c>
      <c r="CL83" s="53"/>
    </row>
    <row r="84" spans="1:90" ht="14.5" x14ac:dyDescent="0.35">
      <c r="A84" s="57">
        <v>7472</v>
      </c>
      <c r="B84" s="18" t="s">
        <v>541</v>
      </c>
      <c r="C84" s="18" t="s">
        <v>432</v>
      </c>
      <c r="D84" s="18" t="s">
        <v>542</v>
      </c>
      <c r="E84" s="18" t="s">
        <v>113</v>
      </c>
      <c r="F84" s="18">
        <v>2026</v>
      </c>
      <c r="G84" s="18" t="s">
        <v>543</v>
      </c>
      <c r="H84" s="18" t="s">
        <v>544</v>
      </c>
      <c r="I84" s="18" t="s">
        <v>91</v>
      </c>
      <c r="J84" s="18" t="s">
        <v>208</v>
      </c>
      <c r="K84" s="48">
        <f t="shared" si="20"/>
        <v>1828.17</v>
      </c>
      <c r="L84" s="18" t="s">
        <v>512</v>
      </c>
      <c r="M84" s="18">
        <v>3</v>
      </c>
      <c r="N84" s="18" t="s">
        <v>387</v>
      </c>
      <c r="O84" s="54">
        <v>918.66</v>
      </c>
      <c r="P84" s="18">
        <v>396.7</v>
      </c>
      <c r="Q84" s="18"/>
      <c r="R84" s="18"/>
      <c r="S84" s="18"/>
      <c r="T84" s="18"/>
      <c r="U84" s="18"/>
      <c r="V84" s="18"/>
      <c r="W84" s="18">
        <v>1431.47</v>
      </c>
      <c r="X84" s="18"/>
      <c r="Y84" s="18"/>
      <c r="Z84" s="18"/>
      <c r="AA84" s="18">
        <v>0</v>
      </c>
      <c r="AB84" s="18">
        <v>396.7</v>
      </c>
      <c r="AC84" s="18"/>
      <c r="AD84" s="18"/>
      <c r="AE84" s="18"/>
      <c r="AF84" s="18"/>
      <c r="AG84" s="18"/>
      <c r="AH84" s="18"/>
      <c r="AI84" s="18" t="s">
        <v>127</v>
      </c>
      <c r="AJ84" s="18" t="s">
        <v>442</v>
      </c>
      <c r="AK84" s="18">
        <v>4</v>
      </c>
      <c r="AL84" s="18" t="s">
        <v>442</v>
      </c>
      <c r="AM84" s="18"/>
      <c r="AN84" s="18"/>
      <c r="AO84" s="18"/>
      <c r="AP84" s="18"/>
      <c r="AQ84" s="18">
        <v>1</v>
      </c>
      <c r="AR84" s="18">
        <f>VLOOKUP($A84,[1]Sheet1!$A:$G,7,FALSE)</f>
        <v>1</v>
      </c>
      <c r="AS84" s="18">
        <f>VLOOKUP($A84,[1]Sheet1!$A:$G,6,FALSE)</f>
        <v>2</v>
      </c>
      <c r="AT84" s="18"/>
      <c r="AU84" s="18"/>
      <c r="AV84" s="18">
        <f>VLOOKUP($A84,[1]Sheet1!$A:$F,4,FALSE)</f>
        <v>4</v>
      </c>
      <c r="AW84" s="18">
        <f>VLOOKUP($A84,[1]Sheet1!$A:$F,5,FALSE)</f>
        <v>3</v>
      </c>
      <c r="AX84" s="18"/>
      <c r="AY84" s="18"/>
      <c r="AZ84" s="18"/>
      <c r="BA84" s="18"/>
      <c r="BB84" s="49" t="s">
        <v>209</v>
      </c>
      <c r="BC84" s="18"/>
      <c r="BD84" s="50" t="s">
        <v>96</v>
      </c>
      <c r="BE84" s="48">
        <v>117.73948609596506</v>
      </c>
      <c r="BF84" s="18">
        <v>33</v>
      </c>
      <c r="BG84" s="51"/>
      <c r="BH84" s="50"/>
      <c r="BI84" s="50"/>
      <c r="BJ84" s="50"/>
      <c r="BK84" s="50"/>
      <c r="BL84" s="50"/>
      <c r="BM84" s="50"/>
      <c r="BN84" s="50">
        <f t="shared" si="15"/>
        <v>0</v>
      </c>
      <c r="BO84" s="50">
        <f t="shared" si="16"/>
        <v>720600</v>
      </c>
      <c r="BP84" s="50"/>
      <c r="BQ84" s="50">
        <f t="shared" si="17"/>
        <v>720600</v>
      </c>
      <c r="BR84" s="50">
        <v>765310</v>
      </c>
      <c r="BS84" s="50">
        <f t="shared" si="18"/>
        <v>44710</v>
      </c>
      <c r="BT84" s="50"/>
      <c r="BU84" s="50"/>
      <c r="BV84" s="52" t="s">
        <v>372</v>
      </c>
      <c r="BW84" s="50"/>
      <c r="BX84" s="50">
        <v>0</v>
      </c>
      <c r="BY84" s="50">
        <v>625600</v>
      </c>
      <c r="BZ84" s="50">
        <v>0</v>
      </c>
      <c r="CA84" s="50"/>
      <c r="CB84" s="50"/>
      <c r="CC84" s="50">
        <v>95000</v>
      </c>
      <c r="CD84" s="50"/>
      <c r="CE84" s="50"/>
      <c r="CF84" s="50"/>
      <c r="CG84" s="50">
        <v>0</v>
      </c>
      <c r="CH84" s="50">
        <v>0</v>
      </c>
      <c r="CI84" s="50">
        <f>VLOOKUP(A84,[1]Sheet7!E:G,2,FALSE)</f>
        <v>0</v>
      </c>
      <c r="CJ84" s="50">
        <f>VLOOKUP(A84,[1]Sheet7!E:G,3,FALSE)</f>
        <v>20000</v>
      </c>
      <c r="CK84" s="50">
        <f t="shared" si="19"/>
        <v>765310</v>
      </c>
      <c r="CL84" s="53"/>
    </row>
    <row r="85" spans="1:90" ht="14.5" x14ac:dyDescent="0.35">
      <c r="A85" s="57">
        <v>6093</v>
      </c>
      <c r="B85" s="18" t="s">
        <v>545</v>
      </c>
      <c r="C85" s="18" t="s">
        <v>432</v>
      </c>
      <c r="D85" s="18" t="s">
        <v>546</v>
      </c>
      <c r="E85" s="18" t="s">
        <v>105</v>
      </c>
      <c r="F85" s="18">
        <v>2026</v>
      </c>
      <c r="G85" s="18" t="s">
        <v>547</v>
      </c>
      <c r="H85" s="18" t="s">
        <v>548</v>
      </c>
      <c r="I85" s="18"/>
      <c r="J85" s="18"/>
      <c r="K85" s="48">
        <f t="shared" si="20"/>
        <v>1084.6299999999999</v>
      </c>
      <c r="L85" s="18" t="s">
        <v>428</v>
      </c>
      <c r="M85" s="18">
        <v>3</v>
      </c>
      <c r="N85" s="18" t="s">
        <v>436</v>
      </c>
      <c r="O85" s="58">
        <v>1084.1669999999999</v>
      </c>
      <c r="P85" s="18">
        <v>996.18</v>
      </c>
      <c r="Q85" s="18"/>
      <c r="R85" s="18"/>
      <c r="S85" s="18"/>
      <c r="T85" s="18"/>
      <c r="U85" s="18"/>
      <c r="V85" s="18"/>
      <c r="W85" s="18"/>
      <c r="X85" s="18"/>
      <c r="Y85" s="18"/>
      <c r="Z85" s="18"/>
      <c r="AA85" s="18">
        <v>88.45</v>
      </c>
      <c r="AB85" s="18">
        <v>996.18</v>
      </c>
      <c r="AC85" s="18"/>
      <c r="AD85" s="18"/>
      <c r="AE85" s="18"/>
      <c r="AF85" s="18"/>
      <c r="AG85" s="18"/>
      <c r="AH85" s="18"/>
      <c r="AI85" s="18" t="s">
        <v>152</v>
      </c>
      <c r="AJ85" s="18" t="s">
        <v>442</v>
      </c>
      <c r="AK85" s="18" t="s">
        <v>442</v>
      </c>
      <c r="AL85" s="18">
        <v>11</v>
      </c>
      <c r="AM85" s="18">
        <v>7</v>
      </c>
      <c r="AN85" s="18"/>
      <c r="AO85" s="18"/>
      <c r="AP85" s="18"/>
      <c r="AQ85" s="18"/>
      <c r="AR85" s="18">
        <f>VLOOKUP($A85,[1]Sheet1!$A:$G,7,FALSE)</f>
        <v>1</v>
      </c>
      <c r="AS85" s="18">
        <f>VLOOKUP($A85,[1]Sheet1!$A:$G,6,FALSE)</f>
        <v>2</v>
      </c>
      <c r="AT85" s="18"/>
      <c r="AU85" s="18"/>
      <c r="AV85" s="18">
        <f>VLOOKUP($A85,[1]Sheet1!$A:$F,4,FALSE)</f>
        <v>4</v>
      </c>
      <c r="AW85" s="18">
        <f>VLOOKUP($A85,[1]Sheet1!$A:$F,5,FALSE)</f>
        <v>3</v>
      </c>
      <c r="AX85" s="18"/>
      <c r="AY85" s="18"/>
      <c r="AZ85" s="18"/>
      <c r="BA85" s="18"/>
      <c r="BB85" s="18"/>
      <c r="BC85" s="18"/>
      <c r="BD85" s="50" t="s">
        <v>96</v>
      </c>
      <c r="BE85" s="48">
        <v>116.92948609596506</v>
      </c>
      <c r="BF85" s="18">
        <v>37</v>
      </c>
      <c r="BG85" s="51"/>
      <c r="BH85" s="50">
        <v>174672</v>
      </c>
      <c r="BI85" s="50"/>
      <c r="BJ85" s="50">
        <v>112320</v>
      </c>
      <c r="BK85" s="50"/>
      <c r="BL85" s="50"/>
      <c r="BM85" s="50"/>
      <c r="BN85" s="50">
        <f t="shared" si="15"/>
        <v>286992</v>
      </c>
      <c r="BO85" s="50">
        <f t="shared" si="16"/>
        <v>0</v>
      </c>
      <c r="BP85" s="50"/>
      <c r="BQ85" s="50">
        <f t="shared" si="17"/>
        <v>286992</v>
      </c>
      <c r="BR85" s="50">
        <v>411460</v>
      </c>
      <c r="BS85" s="50">
        <f t="shared" si="18"/>
        <v>124468</v>
      </c>
      <c r="BT85" s="50"/>
      <c r="BU85" s="50"/>
      <c r="BV85" s="52" t="s">
        <v>549</v>
      </c>
      <c r="BW85" s="50"/>
      <c r="BX85" s="50">
        <v>0</v>
      </c>
      <c r="BY85" s="50">
        <v>0</v>
      </c>
      <c r="BZ85" s="50">
        <v>0</v>
      </c>
      <c r="CA85" s="50">
        <v>286992</v>
      </c>
      <c r="CB85" s="50"/>
      <c r="CC85" s="50">
        <v>0</v>
      </c>
      <c r="CD85" s="50"/>
      <c r="CE85" s="50"/>
      <c r="CF85" s="50"/>
      <c r="CG85" s="50">
        <v>0</v>
      </c>
      <c r="CH85" s="50">
        <v>0</v>
      </c>
      <c r="CI85" s="50">
        <f>VLOOKUP(A85,[1]Sheet7!E:G,2,FALSE)</f>
        <v>0</v>
      </c>
      <c r="CJ85" s="50">
        <f>VLOOKUP(A85,[1]Sheet7!E:G,3,FALSE)</f>
        <v>2500</v>
      </c>
      <c r="CK85" s="50">
        <f t="shared" si="19"/>
        <v>411460</v>
      </c>
      <c r="CL85" s="53"/>
    </row>
    <row r="86" spans="1:90" ht="14.5" x14ac:dyDescent="0.35">
      <c r="A86" s="57">
        <v>7303</v>
      </c>
      <c r="B86" s="18" t="s">
        <v>550</v>
      </c>
      <c r="C86" s="18" t="s">
        <v>432</v>
      </c>
      <c r="D86" s="18" t="s">
        <v>551</v>
      </c>
      <c r="E86" s="18" t="s">
        <v>113</v>
      </c>
      <c r="F86" s="18">
        <v>2026</v>
      </c>
      <c r="G86" s="18" t="s">
        <v>552</v>
      </c>
      <c r="H86" s="18" t="s">
        <v>553</v>
      </c>
      <c r="I86" s="18" t="s">
        <v>91</v>
      </c>
      <c r="J86" s="18" t="s">
        <v>554</v>
      </c>
      <c r="K86" s="48">
        <f t="shared" si="20"/>
        <v>4113.8799999999992</v>
      </c>
      <c r="L86" s="18" t="s">
        <v>457</v>
      </c>
      <c r="M86" s="18"/>
      <c r="N86" s="18"/>
      <c r="O86" s="18"/>
      <c r="P86" s="18"/>
      <c r="Q86" s="18">
        <v>80.22</v>
      </c>
      <c r="R86" s="18" t="s">
        <v>555</v>
      </c>
      <c r="S86" s="18"/>
      <c r="T86" s="18">
        <f>VLOOKUP(A86,[1]Sheet12!A:I,1,FALSE)</f>
        <v>7303</v>
      </c>
      <c r="U86" s="50">
        <f>W86/SUM(W86:AH86)*BR86</f>
        <v>611030.1070400693</v>
      </c>
      <c r="V86" s="50"/>
      <c r="W86" s="18">
        <v>3603.49</v>
      </c>
      <c r="X86" s="18"/>
      <c r="Y86" s="18"/>
      <c r="Z86" s="18"/>
      <c r="AA86" s="18">
        <v>5.14</v>
      </c>
      <c r="AB86" s="18">
        <v>505.25</v>
      </c>
      <c r="AC86" s="18"/>
      <c r="AD86" s="18"/>
      <c r="AE86" s="18"/>
      <c r="AF86" s="18"/>
      <c r="AG86" s="18"/>
      <c r="AH86" s="18"/>
      <c r="AI86" s="18" t="s">
        <v>458</v>
      </c>
      <c r="AJ86" s="18">
        <v>15</v>
      </c>
      <c r="AK86" s="18"/>
      <c r="AL86" s="18" t="s">
        <v>442</v>
      </c>
      <c r="AM86" s="18"/>
      <c r="AN86" s="18"/>
      <c r="AO86" s="18"/>
      <c r="AP86" s="18">
        <v>1</v>
      </c>
      <c r="AQ86" s="18">
        <v>1</v>
      </c>
      <c r="AR86" s="18">
        <f>VLOOKUP($A86,[1]Sheet1!$A:$G,7,FALSE)</f>
        <v>1</v>
      </c>
      <c r="AS86" s="18">
        <f>VLOOKUP($A86,[1]Sheet1!$A:$G,6,FALSE)</f>
        <v>2</v>
      </c>
      <c r="AT86" s="18"/>
      <c r="AU86" s="18"/>
      <c r="AV86" s="18"/>
      <c r="AW86" s="18">
        <f>VLOOKUP($A86,[1]Sheet1!$A:$F,5,FALSE)</f>
        <v>3</v>
      </c>
      <c r="AX86" s="18"/>
      <c r="AY86" s="18"/>
      <c r="AZ86" s="18"/>
      <c r="BA86" s="18"/>
      <c r="BB86" s="18"/>
      <c r="BC86" s="18"/>
      <c r="BD86" s="50" t="s">
        <v>110</v>
      </c>
      <c r="BE86" s="48">
        <v>115.46948609596507</v>
      </c>
      <c r="BF86" s="18">
        <v>41</v>
      </c>
      <c r="BG86" s="51"/>
      <c r="BH86" s="50">
        <v>523745</v>
      </c>
      <c r="BI86" s="50"/>
      <c r="BJ86" s="50">
        <v>172035</v>
      </c>
      <c r="BK86" s="50"/>
      <c r="BL86" s="50"/>
      <c r="BM86" s="50"/>
      <c r="BN86" s="50">
        <f t="shared" si="15"/>
        <v>695780</v>
      </c>
      <c r="BO86" s="50">
        <f t="shared" si="16"/>
        <v>0</v>
      </c>
      <c r="BP86" s="50"/>
      <c r="BQ86" s="50">
        <f t="shared" si="17"/>
        <v>695780</v>
      </c>
      <c r="BR86" s="50">
        <v>697575</v>
      </c>
      <c r="BS86" s="50">
        <f t="shared" si="18"/>
        <v>1795</v>
      </c>
      <c r="BT86" s="50"/>
      <c r="BU86" s="50"/>
      <c r="BV86" s="52" t="s">
        <v>556</v>
      </c>
      <c r="BW86" s="50"/>
      <c r="BX86" s="50">
        <v>0</v>
      </c>
      <c r="BY86" s="50">
        <v>678000</v>
      </c>
      <c r="BZ86" s="50">
        <v>0</v>
      </c>
      <c r="CA86" s="50"/>
      <c r="CB86" s="50"/>
      <c r="CC86" s="50">
        <v>17780</v>
      </c>
      <c r="CD86" s="50"/>
      <c r="CE86" s="50">
        <v>1478428</v>
      </c>
      <c r="CF86" s="50"/>
      <c r="CG86" s="50">
        <v>1478428</v>
      </c>
      <c r="CH86" s="50">
        <v>0</v>
      </c>
      <c r="CI86" s="50">
        <f>VLOOKUP(A86,[1]Sheet7!E:G,2,FALSE)</f>
        <v>5000</v>
      </c>
      <c r="CJ86" s="50">
        <f>VLOOKUP(A86,[1]Sheet7!E:G,3,FALSE)</f>
        <v>35000</v>
      </c>
      <c r="CK86" s="50">
        <f t="shared" si="19"/>
        <v>702575</v>
      </c>
      <c r="CL86" s="53"/>
    </row>
    <row r="87" spans="1:90" ht="14.5" x14ac:dyDescent="0.35">
      <c r="A87" s="57">
        <v>7547</v>
      </c>
      <c r="B87" s="18" t="s">
        <v>557</v>
      </c>
      <c r="C87" s="18" t="s">
        <v>432</v>
      </c>
      <c r="D87" s="18" t="s">
        <v>490</v>
      </c>
      <c r="E87" s="18" t="s">
        <v>105</v>
      </c>
      <c r="F87" s="18">
        <v>2026</v>
      </c>
      <c r="G87" s="18" t="s">
        <v>558</v>
      </c>
      <c r="H87" s="18" t="s">
        <v>559</v>
      </c>
      <c r="I87" s="18"/>
      <c r="J87" s="18"/>
      <c r="K87" s="48">
        <f t="shared" si="20"/>
        <v>838.24</v>
      </c>
      <c r="L87" s="18" t="s">
        <v>493</v>
      </c>
      <c r="M87" s="18"/>
      <c r="N87" s="18"/>
      <c r="O87" s="18"/>
      <c r="P87" s="18"/>
      <c r="Q87" s="18"/>
      <c r="R87" s="18"/>
      <c r="S87" s="18"/>
      <c r="T87" s="18"/>
      <c r="U87" s="18"/>
      <c r="V87" s="18"/>
      <c r="W87" s="18"/>
      <c r="X87" s="18"/>
      <c r="Y87" s="18"/>
      <c r="Z87" s="18"/>
      <c r="AA87" s="18">
        <v>179.68</v>
      </c>
      <c r="AB87" s="18"/>
      <c r="AC87" s="18"/>
      <c r="AD87" s="18"/>
      <c r="AE87" s="18">
        <v>658.54</v>
      </c>
      <c r="AF87" s="18">
        <v>0.02</v>
      </c>
      <c r="AG87" s="18"/>
      <c r="AH87" s="18"/>
      <c r="AI87" s="18" t="s">
        <v>127</v>
      </c>
      <c r="AJ87" s="18" t="s">
        <v>442</v>
      </c>
      <c r="AK87" s="18" t="s">
        <v>442</v>
      </c>
      <c r="AL87" s="18">
        <v>6</v>
      </c>
      <c r="AM87" s="18"/>
      <c r="AN87" s="18"/>
      <c r="AO87" s="18"/>
      <c r="AP87" s="18"/>
      <c r="AQ87" s="18"/>
      <c r="AR87" s="18">
        <f>VLOOKUP($A87,[1]Sheet1!$A:$G,7,FALSE)</f>
        <v>1</v>
      </c>
      <c r="AS87" s="18">
        <f>VLOOKUP($A87,[1]Sheet1!$A:$G,6,FALSE)</f>
        <v>2</v>
      </c>
      <c r="AT87" s="18"/>
      <c r="AU87" s="18"/>
      <c r="AV87" s="18">
        <f>VLOOKUP($A87,[1]Sheet1!$A:$F,4,FALSE)</f>
        <v>4</v>
      </c>
      <c r="AW87" s="18">
        <f>VLOOKUP($A87,[1]Sheet1!$A:$F,5,FALSE)</f>
        <v>3</v>
      </c>
      <c r="AX87" s="18"/>
      <c r="AY87" s="18"/>
      <c r="AZ87" s="18"/>
      <c r="BA87" s="18"/>
      <c r="BB87" s="65">
        <v>1</v>
      </c>
      <c r="BC87" s="18"/>
      <c r="BD87" s="50" t="s">
        <v>110</v>
      </c>
      <c r="BE87" s="48">
        <v>114.83948609596506</v>
      </c>
      <c r="BF87" s="18">
        <v>44</v>
      </c>
      <c r="BG87" s="51"/>
      <c r="BH87" s="50"/>
      <c r="BI87" s="50"/>
      <c r="BJ87" s="50"/>
      <c r="BK87" s="50"/>
      <c r="BL87" s="50"/>
      <c r="BM87" s="50"/>
      <c r="BN87" s="50">
        <f t="shared" si="15"/>
        <v>0</v>
      </c>
      <c r="BO87" s="50">
        <f t="shared" si="16"/>
        <v>50000</v>
      </c>
      <c r="BP87" s="50"/>
      <c r="BQ87" s="50">
        <f t="shared" si="17"/>
        <v>50000</v>
      </c>
      <c r="BR87" s="50">
        <v>287148</v>
      </c>
      <c r="BS87" s="50">
        <f t="shared" si="18"/>
        <v>237148</v>
      </c>
      <c r="BT87" s="50"/>
      <c r="BU87" s="50"/>
      <c r="BV87" s="52" t="s">
        <v>560</v>
      </c>
      <c r="BW87" s="50"/>
      <c r="BX87" s="50">
        <v>0</v>
      </c>
      <c r="BY87" s="50">
        <v>0</v>
      </c>
      <c r="BZ87" s="50">
        <v>0</v>
      </c>
      <c r="CA87" s="50"/>
      <c r="CB87" s="50"/>
      <c r="CC87" s="50">
        <v>50000</v>
      </c>
      <c r="CD87" s="50"/>
      <c r="CE87" s="50"/>
      <c r="CF87" s="50"/>
      <c r="CG87" s="50">
        <v>0</v>
      </c>
      <c r="CH87" s="50">
        <v>0</v>
      </c>
      <c r="CI87" s="50">
        <f>VLOOKUP(A87,[1]Sheet7!E:G,2,FALSE)</f>
        <v>0</v>
      </c>
      <c r="CJ87" s="50">
        <f>VLOOKUP(A87,[1]Sheet7!E:G,3,FALSE)</f>
        <v>14500</v>
      </c>
      <c r="CK87" s="50">
        <f t="shared" si="19"/>
        <v>287148</v>
      </c>
      <c r="CL87" s="53"/>
    </row>
    <row r="88" spans="1:90" ht="14.5" x14ac:dyDescent="0.35">
      <c r="A88" s="57">
        <v>7514</v>
      </c>
      <c r="B88" s="18" t="s">
        <v>561</v>
      </c>
      <c r="C88" s="18" t="s">
        <v>432</v>
      </c>
      <c r="D88" s="18" t="s">
        <v>562</v>
      </c>
      <c r="E88" s="18" t="s">
        <v>162</v>
      </c>
      <c r="F88" s="18">
        <v>2026</v>
      </c>
      <c r="G88" s="18" t="s">
        <v>563</v>
      </c>
      <c r="H88" s="18" t="s">
        <v>564</v>
      </c>
      <c r="I88" s="18" t="s">
        <v>91</v>
      </c>
      <c r="J88" s="18" t="s">
        <v>565</v>
      </c>
      <c r="K88" s="48">
        <f t="shared" si="20"/>
        <v>1505</v>
      </c>
      <c r="L88" s="18" t="s">
        <v>451</v>
      </c>
      <c r="M88" s="18">
        <v>3</v>
      </c>
      <c r="N88" s="18" t="s">
        <v>566</v>
      </c>
      <c r="O88" s="54">
        <v>872.67</v>
      </c>
      <c r="P88" s="18"/>
      <c r="Q88" s="18"/>
      <c r="R88" s="18"/>
      <c r="S88" s="18"/>
      <c r="T88" s="18"/>
      <c r="U88" s="18"/>
      <c r="V88" s="18"/>
      <c r="W88" s="18">
        <v>1494.42</v>
      </c>
      <c r="X88" s="18"/>
      <c r="Y88" s="18"/>
      <c r="Z88" s="18"/>
      <c r="AA88" s="18"/>
      <c r="AB88" s="18">
        <v>10.58</v>
      </c>
      <c r="AC88" s="18"/>
      <c r="AD88" s="18"/>
      <c r="AE88" s="18"/>
      <c r="AF88" s="18"/>
      <c r="AG88" s="18"/>
      <c r="AH88" s="18"/>
      <c r="AI88" s="18" t="s">
        <v>202</v>
      </c>
      <c r="AJ88" s="18" t="s">
        <v>442</v>
      </c>
      <c r="AK88" s="18"/>
      <c r="AL88" s="18"/>
      <c r="AM88" s="18">
        <v>9</v>
      </c>
      <c r="AN88" s="18"/>
      <c r="AO88" s="18"/>
      <c r="AP88" s="18"/>
      <c r="AQ88" s="18"/>
      <c r="AR88" s="18">
        <f>VLOOKUP($A88,[1]Sheet1!$A:$G,7,FALSE)</f>
        <v>1</v>
      </c>
      <c r="AS88" s="18"/>
      <c r="AT88" s="18"/>
      <c r="AU88" s="18"/>
      <c r="AV88" s="18">
        <f>VLOOKUP($A88,[1]Sheet1!$A:$F,4,FALSE)</f>
        <v>4</v>
      </c>
      <c r="AW88" s="18">
        <f>VLOOKUP($A88,[1]Sheet1!$A:$F,5,FALSE)</f>
        <v>3</v>
      </c>
      <c r="AX88" s="18"/>
      <c r="AY88" s="18"/>
      <c r="AZ88" s="18"/>
      <c r="BA88" s="18"/>
      <c r="BB88" s="18"/>
      <c r="BC88" s="18"/>
      <c r="BD88" s="50" t="s">
        <v>110</v>
      </c>
      <c r="BE88" s="48">
        <v>114.55948609596506</v>
      </c>
      <c r="BF88" s="18">
        <v>46</v>
      </c>
      <c r="BG88" s="51"/>
      <c r="BH88" s="50"/>
      <c r="BI88" s="50"/>
      <c r="BJ88" s="50"/>
      <c r="BK88" s="50"/>
      <c r="BL88" s="50"/>
      <c r="BM88" s="50"/>
      <c r="BN88" s="50">
        <f t="shared" si="15"/>
        <v>0</v>
      </c>
      <c r="BO88" s="50">
        <f t="shared" si="16"/>
        <v>424587</v>
      </c>
      <c r="BP88" s="50"/>
      <c r="BQ88" s="50">
        <f t="shared" si="17"/>
        <v>424587</v>
      </c>
      <c r="BR88" s="50">
        <v>661900</v>
      </c>
      <c r="BS88" s="50">
        <f t="shared" si="18"/>
        <v>237313</v>
      </c>
      <c r="BT88" s="50"/>
      <c r="BU88" s="50"/>
      <c r="BV88" s="52" t="s">
        <v>567</v>
      </c>
      <c r="BW88" s="50"/>
      <c r="BX88" s="50">
        <v>0</v>
      </c>
      <c r="BY88" s="50">
        <v>215000</v>
      </c>
      <c r="BZ88" s="50">
        <v>0</v>
      </c>
      <c r="CA88" s="50">
        <v>209587</v>
      </c>
      <c r="CB88" s="50"/>
      <c r="CC88" s="50">
        <v>0</v>
      </c>
      <c r="CD88" s="50"/>
      <c r="CE88" s="50"/>
      <c r="CF88" s="50"/>
      <c r="CG88" s="50">
        <v>0</v>
      </c>
      <c r="CH88" s="50">
        <v>0</v>
      </c>
      <c r="CI88" s="50">
        <f>VLOOKUP(A88,[1]Sheet7!E:G,2,FALSE)</f>
        <v>0</v>
      </c>
      <c r="CJ88" s="50">
        <f>VLOOKUP(A88,[1]Sheet7!E:G,3,FALSE)</f>
        <v>8000</v>
      </c>
      <c r="CK88" s="50">
        <f t="shared" si="19"/>
        <v>661900</v>
      </c>
      <c r="CL88" s="53"/>
    </row>
    <row r="89" spans="1:90" ht="14.5" x14ac:dyDescent="0.35">
      <c r="A89" s="57">
        <v>7016</v>
      </c>
      <c r="B89" s="18" t="s">
        <v>568</v>
      </c>
      <c r="C89" s="18" t="s">
        <v>432</v>
      </c>
      <c r="D89" s="18" t="s">
        <v>546</v>
      </c>
      <c r="E89" s="18" t="s">
        <v>105</v>
      </c>
      <c r="F89" s="18">
        <v>2026</v>
      </c>
      <c r="G89" s="18" t="s">
        <v>569</v>
      </c>
      <c r="H89" s="18" t="s">
        <v>570</v>
      </c>
      <c r="I89" s="18"/>
      <c r="J89" s="18"/>
      <c r="K89" s="48">
        <f t="shared" si="20"/>
        <v>1767.42</v>
      </c>
      <c r="L89" s="18" t="s">
        <v>571</v>
      </c>
      <c r="M89" s="18"/>
      <c r="N89" s="18"/>
      <c r="O89" s="18"/>
      <c r="P89" s="18"/>
      <c r="Q89" s="18"/>
      <c r="R89" s="18"/>
      <c r="S89" s="18"/>
      <c r="T89" s="18"/>
      <c r="U89" s="18"/>
      <c r="V89" s="18"/>
      <c r="W89" s="18">
        <v>7.15</v>
      </c>
      <c r="X89" s="18"/>
      <c r="Y89" s="18"/>
      <c r="Z89" s="18"/>
      <c r="AA89" s="18">
        <v>950.33</v>
      </c>
      <c r="AB89" s="18">
        <v>809.94</v>
      </c>
      <c r="AC89" s="18"/>
      <c r="AD89" s="18"/>
      <c r="AE89" s="18"/>
      <c r="AF89" s="18"/>
      <c r="AG89" s="18"/>
      <c r="AH89" s="18"/>
      <c r="AI89" s="18" t="s">
        <v>279</v>
      </c>
      <c r="AJ89" s="18">
        <v>9</v>
      </c>
      <c r="AK89" s="18">
        <v>5</v>
      </c>
      <c r="AL89" s="18"/>
      <c r="AM89" s="18">
        <v>6</v>
      </c>
      <c r="AN89" s="18"/>
      <c r="AO89" s="18"/>
      <c r="AP89" s="18"/>
      <c r="AQ89" s="18">
        <v>1</v>
      </c>
      <c r="AR89" s="18">
        <f>VLOOKUP($A89,[1]Sheet1!$A:$G,7,FALSE)</f>
        <v>1</v>
      </c>
      <c r="AS89" s="18">
        <f>VLOOKUP($A89,[1]Sheet1!$A:$G,6,FALSE)</f>
        <v>2</v>
      </c>
      <c r="AT89" s="18"/>
      <c r="AU89" s="18"/>
      <c r="AV89" s="18">
        <f>VLOOKUP($A89,[1]Sheet1!$A:$F,4,FALSE)</f>
        <v>4</v>
      </c>
      <c r="AW89" s="18">
        <f>VLOOKUP($A89,[1]Sheet1!$A:$F,5,FALSE)</f>
        <v>3</v>
      </c>
      <c r="AX89" s="18"/>
      <c r="AY89" s="18"/>
      <c r="AZ89" s="18"/>
      <c r="BA89" s="18"/>
      <c r="BB89" s="65">
        <v>7</v>
      </c>
      <c r="BC89" s="18"/>
      <c r="BD89" s="50" t="s">
        <v>110</v>
      </c>
      <c r="BE89" s="48">
        <v>112.92948609596506</v>
      </c>
      <c r="BF89" s="18">
        <v>54</v>
      </c>
      <c r="BG89" s="51"/>
      <c r="BH89" s="50">
        <v>212166</v>
      </c>
      <c r="BI89" s="50"/>
      <c r="BJ89" s="50">
        <v>265200</v>
      </c>
      <c r="BK89" s="50"/>
      <c r="BL89" s="50"/>
      <c r="BM89" s="50"/>
      <c r="BN89" s="50">
        <f t="shared" si="15"/>
        <v>477366</v>
      </c>
      <c r="BO89" s="50">
        <f t="shared" si="16"/>
        <v>0</v>
      </c>
      <c r="BP89" s="50"/>
      <c r="BQ89" s="50">
        <f t="shared" si="17"/>
        <v>477366</v>
      </c>
      <c r="BR89" s="50">
        <v>1513055</v>
      </c>
      <c r="BS89" s="50">
        <f t="shared" si="18"/>
        <v>1035689</v>
      </c>
      <c r="BT89" s="50"/>
      <c r="BU89" s="50"/>
      <c r="BV89" s="52" t="s">
        <v>185</v>
      </c>
      <c r="BW89" s="50"/>
      <c r="BX89" s="50">
        <v>0</v>
      </c>
      <c r="BY89" s="50">
        <v>0</v>
      </c>
      <c r="BZ89" s="50">
        <v>0</v>
      </c>
      <c r="CA89" s="50">
        <v>447366</v>
      </c>
      <c r="CB89" s="50"/>
      <c r="CC89" s="50">
        <v>0</v>
      </c>
      <c r="CD89" s="61">
        <v>30000</v>
      </c>
      <c r="CE89" s="50"/>
      <c r="CF89" s="50"/>
      <c r="CG89" s="50">
        <v>0</v>
      </c>
      <c r="CH89" s="50">
        <v>0</v>
      </c>
      <c r="CI89" s="50">
        <f>VLOOKUP(A89,[1]Sheet7!E:G,2,FALSE)</f>
        <v>0</v>
      </c>
      <c r="CJ89" s="50">
        <f>VLOOKUP(A89,[1]Sheet7!E:G,3,FALSE)</f>
        <v>0</v>
      </c>
      <c r="CK89" s="50">
        <f t="shared" si="19"/>
        <v>1513055</v>
      </c>
      <c r="CL89" s="53"/>
    </row>
    <row r="90" spans="1:90" ht="29" x14ac:dyDescent="0.35">
      <c r="A90" s="57">
        <v>7408</v>
      </c>
      <c r="B90" s="18" t="s">
        <v>572</v>
      </c>
      <c r="C90" s="18" t="s">
        <v>432</v>
      </c>
      <c r="D90" s="18" t="s">
        <v>535</v>
      </c>
      <c r="E90" s="18" t="s">
        <v>88</v>
      </c>
      <c r="F90" s="18">
        <v>2026</v>
      </c>
      <c r="G90" s="18" t="s">
        <v>573</v>
      </c>
      <c r="H90" s="18" t="s">
        <v>574</v>
      </c>
      <c r="I90" s="18" t="s">
        <v>91</v>
      </c>
      <c r="J90" s="18" t="s">
        <v>277</v>
      </c>
      <c r="K90" s="48">
        <f t="shared" si="20"/>
        <v>3587.97</v>
      </c>
      <c r="L90" s="18" t="s">
        <v>428</v>
      </c>
      <c r="M90" s="18"/>
      <c r="N90" s="18"/>
      <c r="O90" s="18"/>
      <c r="P90" s="18"/>
      <c r="Q90" s="18"/>
      <c r="R90" s="18"/>
      <c r="S90" s="18"/>
      <c r="T90" s="18"/>
      <c r="U90" s="18"/>
      <c r="V90" s="18"/>
      <c r="W90" s="18">
        <v>1.39</v>
      </c>
      <c r="X90" s="18"/>
      <c r="Y90" s="18"/>
      <c r="Z90" s="18"/>
      <c r="AA90" s="18">
        <v>0.36</v>
      </c>
      <c r="AB90" s="18"/>
      <c r="AC90" s="18"/>
      <c r="AD90" s="18"/>
      <c r="AE90" s="18"/>
      <c r="AF90" s="18">
        <v>3586.22</v>
      </c>
      <c r="AG90" s="18"/>
      <c r="AH90" s="18"/>
      <c r="AI90" s="18" t="s">
        <v>127</v>
      </c>
      <c r="AJ90" s="18">
        <v>6</v>
      </c>
      <c r="AK90" s="18" t="s">
        <v>442</v>
      </c>
      <c r="AL90" s="18">
        <v>4</v>
      </c>
      <c r="AM90" s="18"/>
      <c r="AN90" s="18"/>
      <c r="AO90" s="18"/>
      <c r="AP90" s="18"/>
      <c r="AQ90" s="18">
        <v>1</v>
      </c>
      <c r="AR90" s="18">
        <f>VLOOKUP($A90,[1]Sheet1!$A:$G,7,FALSE)</f>
        <v>1</v>
      </c>
      <c r="AS90" s="18">
        <f>VLOOKUP($A90,[1]Sheet1!$A:$G,6,FALSE)</f>
        <v>2</v>
      </c>
      <c r="AT90" s="18"/>
      <c r="AU90" s="18"/>
      <c r="AV90" s="18">
        <f>VLOOKUP($A90,[1]Sheet1!$A:$F,4,FALSE)</f>
        <v>4</v>
      </c>
      <c r="AW90" s="18">
        <f>VLOOKUP($A90,[1]Sheet1!$A:$F,5,FALSE)</f>
        <v>3</v>
      </c>
      <c r="AX90" s="18"/>
      <c r="AY90" s="18"/>
      <c r="AZ90" s="18"/>
      <c r="BA90" s="18"/>
      <c r="BB90" s="49">
        <v>1</v>
      </c>
      <c r="BC90" s="18"/>
      <c r="BD90" s="50" t="s">
        <v>110</v>
      </c>
      <c r="BE90" s="48">
        <v>112.01948609596506</v>
      </c>
      <c r="BF90" s="18">
        <v>60</v>
      </c>
      <c r="BG90" s="51"/>
      <c r="BH90" s="50"/>
      <c r="BI90" s="50"/>
      <c r="BJ90" s="50"/>
      <c r="BK90" s="50"/>
      <c r="BL90" s="50"/>
      <c r="BM90" s="50"/>
      <c r="BN90" s="50">
        <f t="shared" si="15"/>
        <v>0</v>
      </c>
      <c r="BO90" s="50">
        <f t="shared" si="16"/>
        <v>450000</v>
      </c>
      <c r="BP90" s="50"/>
      <c r="BQ90" s="50">
        <f t="shared" si="17"/>
        <v>450000</v>
      </c>
      <c r="BR90" s="50">
        <v>1170393</v>
      </c>
      <c r="BS90" s="50">
        <f t="shared" si="18"/>
        <v>720393</v>
      </c>
      <c r="BT90" s="50"/>
      <c r="BU90" s="50"/>
      <c r="BV90" s="52" t="s">
        <v>575</v>
      </c>
      <c r="BW90" s="50"/>
      <c r="BX90" s="50">
        <v>0</v>
      </c>
      <c r="BY90" s="50">
        <v>0</v>
      </c>
      <c r="BZ90" s="50">
        <v>250000</v>
      </c>
      <c r="CA90" s="50"/>
      <c r="CB90" s="50"/>
      <c r="CC90" s="50">
        <v>200000</v>
      </c>
      <c r="CD90" s="64"/>
      <c r="CE90" s="50"/>
      <c r="CF90" s="50"/>
      <c r="CG90" s="50">
        <v>0</v>
      </c>
      <c r="CH90" s="50">
        <v>0</v>
      </c>
      <c r="CI90" s="50">
        <f>VLOOKUP(A90,[1]Sheet7!E:G,2,FALSE)</f>
        <v>750000</v>
      </c>
      <c r="CJ90" s="50">
        <f>VLOOKUP(A90,[1]Sheet7!E:G,3,FALSE)</f>
        <v>28119</v>
      </c>
      <c r="CK90" s="50">
        <f t="shared" si="19"/>
        <v>1920393</v>
      </c>
      <c r="CL90" s="53"/>
    </row>
    <row r="91" spans="1:90" ht="14.5" x14ac:dyDescent="0.35">
      <c r="A91" s="57">
        <v>6673</v>
      </c>
      <c r="B91" s="18" t="s">
        <v>576</v>
      </c>
      <c r="C91" s="18" t="s">
        <v>432</v>
      </c>
      <c r="D91" s="18" t="s">
        <v>490</v>
      </c>
      <c r="E91" s="18" t="s">
        <v>105</v>
      </c>
      <c r="F91" s="18">
        <v>2026</v>
      </c>
      <c r="G91" s="18" t="s">
        <v>577</v>
      </c>
      <c r="H91" s="18" t="s">
        <v>578</v>
      </c>
      <c r="I91" s="18" t="s">
        <v>91</v>
      </c>
      <c r="J91" s="18" t="s">
        <v>579</v>
      </c>
      <c r="K91" s="48">
        <f t="shared" si="20"/>
        <v>878.55</v>
      </c>
      <c r="L91" s="18" t="s">
        <v>386</v>
      </c>
      <c r="M91" s="18"/>
      <c r="N91" s="18"/>
      <c r="O91" s="18"/>
      <c r="P91" s="18"/>
      <c r="Q91" s="18"/>
      <c r="R91" s="18"/>
      <c r="S91" s="18"/>
      <c r="T91" s="18"/>
      <c r="U91" s="18"/>
      <c r="V91" s="18"/>
      <c r="W91" s="18">
        <v>1.92</v>
      </c>
      <c r="X91" s="18"/>
      <c r="Y91" s="18"/>
      <c r="Z91" s="18"/>
      <c r="AA91" s="18"/>
      <c r="AB91" s="18"/>
      <c r="AC91" s="18"/>
      <c r="AD91" s="18"/>
      <c r="AE91" s="18"/>
      <c r="AF91" s="18">
        <v>876.63</v>
      </c>
      <c r="AG91" s="18"/>
      <c r="AH91" s="18"/>
      <c r="AI91" s="18" t="s">
        <v>127</v>
      </c>
      <c r="AJ91" s="18" t="s">
        <v>442</v>
      </c>
      <c r="AK91" s="18" t="s">
        <v>442</v>
      </c>
      <c r="AL91" s="18">
        <v>13</v>
      </c>
      <c r="AM91" s="18"/>
      <c r="AN91" s="18"/>
      <c r="AO91" s="18"/>
      <c r="AP91" s="18"/>
      <c r="AQ91" s="18"/>
      <c r="AR91" s="18">
        <f>VLOOKUP($A91,[1]Sheet1!$A:$G,7,FALSE)</f>
        <v>1</v>
      </c>
      <c r="AS91" s="18">
        <f>VLOOKUP($A91,[1]Sheet1!$A:$G,6,FALSE)</f>
        <v>2</v>
      </c>
      <c r="AT91" s="18"/>
      <c r="AU91" s="18"/>
      <c r="AV91" s="18">
        <f>VLOOKUP($A91,[1]Sheet1!$A:$F,4,FALSE)</f>
        <v>4</v>
      </c>
      <c r="AW91" s="18">
        <f>VLOOKUP($A91,[1]Sheet1!$A:$F,5,FALSE)</f>
        <v>3</v>
      </c>
      <c r="AX91" s="18"/>
      <c r="AY91" s="18"/>
      <c r="AZ91" s="18"/>
      <c r="BA91" s="18"/>
      <c r="BB91" s="18"/>
      <c r="BC91" s="18"/>
      <c r="BD91" s="50" t="s">
        <v>110</v>
      </c>
      <c r="BE91" s="48">
        <v>109.64948609596506</v>
      </c>
      <c r="BF91" s="18">
        <v>67</v>
      </c>
      <c r="BG91" s="51"/>
      <c r="BH91" s="50">
        <v>6309</v>
      </c>
      <c r="BI91" s="50"/>
      <c r="BJ91" s="50">
        <v>57741</v>
      </c>
      <c r="BK91" s="50"/>
      <c r="BL91" s="50"/>
      <c r="BM91" s="50"/>
      <c r="BN91" s="50">
        <f t="shared" si="15"/>
        <v>64050</v>
      </c>
      <c r="BO91" s="50">
        <f t="shared" si="16"/>
        <v>0</v>
      </c>
      <c r="BP91" s="50"/>
      <c r="BQ91" s="50">
        <f t="shared" si="17"/>
        <v>64050</v>
      </c>
      <c r="BR91" s="50">
        <v>284558</v>
      </c>
      <c r="BS91" s="50">
        <f t="shared" si="18"/>
        <v>220508</v>
      </c>
      <c r="BT91" s="50"/>
      <c r="BU91" s="50"/>
      <c r="BV91" s="52" t="s">
        <v>580</v>
      </c>
      <c r="BW91" s="50"/>
      <c r="BX91" s="50">
        <v>0</v>
      </c>
      <c r="BY91" s="50">
        <v>0</v>
      </c>
      <c r="BZ91" s="50">
        <v>0</v>
      </c>
      <c r="CA91" s="50"/>
      <c r="CB91" s="50"/>
      <c r="CC91" s="50">
        <v>0</v>
      </c>
      <c r="CD91" s="50">
        <v>64050</v>
      </c>
      <c r="CE91" s="50"/>
      <c r="CF91" s="50"/>
      <c r="CG91" s="50">
        <v>0</v>
      </c>
      <c r="CH91" s="50">
        <v>0</v>
      </c>
      <c r="CI91" s="50">
        <f>VLOOKUP(A91,[1]Sheet7!E:G,2,FALSE)</f>
        <v>0</v>
      </c>
      <c r="CJ91" s="50">
        <f>VLOOKUP(A91,[1]Sheet7!E:G,3,FALSE)</f>
        <v>2500</v>
      </c>
      <c r="CK91" s="50">
        <f t="shared" si="19"/>
        <v>284558</v>
      </c>
      <c r="CL91" s="53"/>
    </row>
    <row r="92" spans="1:90" ht="14.5" x14ac:dyDescent="0.35">
      <c r="A92" s="57">
        <v>7618</v>
      </c>
      <c r="B92" s="18" t="s">
        <v>581</v>
      </c>
      <c r="C92" s="18" t="s">
        <v>432</v>
      </c>
      <c r="D92" s="18" t="s">
        <v>465</v>
      </c>
      <c r="E92" s="18" t="s">
        <v>105</v>
      </c>
      <c r="F92" s="18">
        <v>2026</v>
      </c>
      <c r="G92" s="18" t="s">
        <v>582</v>
      </c>
      <c r="H92" s="18" t="s">
        <v>583</v>
      </c>
      <c r="I92" s="18"/>
      <c r="J92" s="18"/>
      <c r="K92" s="48">
        <f t="shared" si="20"/>
        <v>20991.620000000003</v>
      </c>
      <c r="L92" s="18" t="s">
        <v>474</v>
      </c>
      <c r="M92" s="18"/>
      <c r="N92" s="18"/>
      <c r="O92" s="18"/>
      <c r="P92" s="18"/>
      <c r="Q92" s="18"/>
      <c r="R92" s="18" t="s">
        <v>584</v>
      </c>
      <c r="S92" s="18"/>
      <c r="T92" s="18">
        <f>VLOOKUP(A92,[1]Sheet12!A:I,1,FALSE)</f>
        <v>7618</v>
      </c>
      <c r="U92" s="50">
        <f>W92/SUM(W92:AH92)*BR92</f>
        <v>21874.776696605593</v>
      </c>
      <c r="V92" s="50"/>
      <c r="W92" s="18">
        <v>9183.74</v>
      </c>
      <c r="X92" s="18"/>
      <c r="Y92" s="18"/>
      <c r="Z92" s="18"/>
      <c r="AA92" s="18">
        <v>1765.72</v>
      </c>
      <c r="AB92" s="18">
        <v>5184.84</v>
      </c>
      <c r="AC92" s="18"/>
      <c r="AD92" s="18">
        <v>0.02</v>
      </c>
      <c r="AE92" s="18">
        <v>321.81</v>
      </c>
      <c r="AF92" s="18"/>
      <c r="AG92" s="18"/>
      <c r="AH92" s="18">
        <v>4535.49</v>
      </c>
      <c r="AI92" s="18" t="s">
        <v>120</v>
      </c>
      <c r="AJ92" s="18" t="s">
        <v>442</v>
      </c>
      <c r="AK92" s="18"/>
      <c r="AL92" s="18"/>
      <c r="AM92" s="18"/>
      <c r="AN92" s="18"/>
      <c r="AO92" s="18"/>
      <c r="AP92" s="18"/>
      <c r="AQ92" s="18"/>
      <c r="AR92" s="18">
        <f>VLOOKUP($A92,[1]Sheet1!$A:$G,7,FALSE)</f>
        <v>1</v>
      </c>
      <c r="AS92" s="18"/>
      <c r="AT92" s="18"/>
      <c r="AU92" s="18">
        <f>VLOOKUP($A92,[1]Sheet1!$A:$F,3,FALSE)</f>
        <v>7</v>
      </c>
      <c r="AV92" s="18"/>
      <c r="AW92" s="18"/>
      <c r="AX92" s="18"/>
      <c r="AY92" s="18"/>
      <c r="AZ92" s="18"/>
      <c r="BA92" s="18"/>
      <c r="BB92" s="18"/>
      <c r="BC92" s="18"/>
      <c r="BD92" s="50" t="s">
        <v>110</v>
      </c>
      <c r="BE92" s="48">
        <v>109.55948609596506</v>
      </c>
      <c r="BF92" s="18">
        <v>68</v>
      </c>
      <c r="BG92" s="51"/>
      <c r="BH92" s="50"/>
      <c r="BI92" s="50"/>
      <c r="BJ92" s="50"/>
      <c r="BK92" s="50"/>
      <c r="BL92" s="50"/>
      <c r="BM92" s="50"/>
      <c r="BN92" s="50">
        <f t="shared" si="15"/>
        <v>0</v>
      </c>
      <c r="BO92" s="50">
        <f t="shared" si="16"/>
        <v>25000</v>
      </c>
      <c r="BP92" s="50"/>
      <c r="BQ92" s="50">
        <f t="shared" si="17"/>
        <v>25000</v>
      </c>
      <c r="BR92" s="50">
        <v>50000</v>
      </c>
      <c r="BS92" s="50">
        <f t="shared" si="18"/>
        <v>25000</v>
      </c>
      <c r="BT92" s="50"/>
      <c r="BU92" s="50"/>
      <c r="BV92" s="52" t="s">
        <v>372</v>
      </c>
      <c r="BW92" s="50"/>
      <c r="BX92" s="50">
        <v>0</v>
      </c>
      <c r="BY92" s="50">
        <v>0</v>
      </c>
      <c r="BZ92" s="50">
        <v>0</v>
      </c>
      <c r="CA92" s="50"/>
      <c r="CB92" s="50"/>
      <c r="CC92" s="50">
        <v>0</v>
      </c>
      <c r="CD92" s="50">
        <v>25000</v>
      </c>
      <c r="CE92" s="50"/>
      <c r="CF92" s="50"/>
      <c r="CG92" s="50">
        <v>0</v>
      </c>
      <c r="CH92" s="50">
        <v>0</v>
      </c>
      <c r="CI92" s="50">
        <f>VLOOKUP(A92,[1]Sheet7!E:G,2,FALSE)</f>
        <v>0</v>
      </c>
      <c r="CJ92" s="50">
        <f>VLOOKUP(A92,[1]Sheet7!E:G,3,FALSE)</f>
        <v>25500</v>
      </c>
      <c r="CK92" s="50">
        <f t="shared" si="19"/>
        <v>50000</v>
      </c>
      <c r="CL92" s="53"/>
    </row>
    <row r="93" spans="1:90" ht="14.5" x14ac:dyDescent="0.35">
      <c r="A93" s="57">
        <v>7026</v>
      </c>
      <c r="B93" s="18" t="s">
        <v>585</v>
      </c>
      <c r="C93" s="18" t="s">
        <v>432</v>
      </c>
      <c r="D93" s="18" t="s">
        <v>562</v>
      </c>
      <c r="E93" s="18" t="s">
        <v>162</v>
      </c>
      <c r="F93" s="18">
        <v>2026</v>
      </c>
      <c r="G93" s="18" t="s">
        <v>586</v>
      </c>
      <c r="H93" s="18" t="s">
        <v>587</v>
      </c>
      <c r="I93" s="18"/>
      <c r="J93" s="18"/>
      <c r="K93" s="48">
        <f t="shared" si="20"/>
        <v>338.13</v>
      </c>
      <c r="L93" s="18" t="s">
        <v>451</v>
      </c>
      <c r="M93" s="18"/>
      <c r="N93" s="18"/>
      <c r="O93" s="18"/>
      <c r="P93" s="18"/>
      <c r="Q93" s="18"/>
      <c r="R93" s="18"/>
      <c r="S93" s="18"/>
      <c r="T93" s="18"/>
      <c r="U93" s="18"/>
      <c r="V93" s="18"/>
      <c r="W93" s="18"/>
      <c r="X93" s="18"/>
      <c r="Y93" s="18"/>
      <c r="Z93" s="18"/>
      <c r="AA93" s="18">
        <v>337.49</v>
      </c>
      <c r="AB93" s="18"/>
      <c r="AC93" s="18"/>
      <c r="AD93" s="18"/>
      <c r="AE93" s="18"/>
      <c r="AF93" s="18">
        <v>0.64</v>
      </c>
      <c r="AG93" s="18"/>
      <c r="AH93" s="18"/>
      <c r="AI93" s="18" t="s">
        <v>127</v>
      </c>
      <c r="AJ93" s="18" t="s">
        <v>442</v>
      </c>
      <c r="AK93" s="18" t="s">
        <v>442</v>
      </c>
      <c r="AL93" s="18" t="s">
        <v>442</v>
      </c>
      <c r="AM93" s="18"/>
      <c r="AN93" s="18"/>
      <c r="AO93" s="18"/>
      <c r="AP93" s="18"/>
      <c r="AQ93" s="18"/>
      <c r="AR93" s="18">
        <f>VLOOKUP($A93,[1]Sheet1!$A:$G,7,FALSE)</f>
        <v>1</v>
      </c>
      <c r="AS93" s="18"/>
      <c r="AT93" s="18"/>
      <c r="AU93" s="18"/>
      <c r="AV93" s="18">
        <f>VLOOKUP($A93,[1]Sheet1!$A:$F,4,FALSE)</f>
        <v>4</v>
      </c>
      <c r="AW93" s="18">
        <f>VLOOKUP($A93,[1]Sheet1!$A:$F,5,FALSE)</f>
        <v>3</v>
      </c>
      <c r="AX93" s="18"/>
      <c r="AY93" s="18"/>
      <c r="AZ93" s="18"/>
      <c r="BA93" s="18"/>
      <c r="BB93" s="18"/>
      <c r="BC93" s="18"/>
      <c r="BD93" s="50" t="s">
        <v>110</v>
      </c>
      <c r="BE93" s="48">
        <v>109.37948609596506</v>
      </c>
      <c r="BF93" s="18">
        <v>70</v>
      </c>
      <c r="BG93" s="51"/>
      <c r="BH93" s="50">
        <v>219231</v>
      </c>
      <c r="BI93" s="50"/>
      <c r="BJ93" s="50">
        <v>80000</v>
      </c>
      <c r="BK93" s="50"/>
      <c r="BL93" s="50"/>
      <c r="BM93" s="50"/>
      <c r="BN93" s="50">
        <f t="shared" si="15"/>
        <v>299231</v>
      </c>
      <c r="BO93" s="50">
        <f t="shared" si="16"/>
        <v>0</v>
      </c>
      <c r="BP93" s="50"/>
      <c r="BQ93" s="50">
        <f t="shared" si="17"/>
        <v>299231</v>
      </c>
      <c r="BR93" s="50">
        <v>392130</v>
      </c>
      <c r="BS93" s="50">
        <f t="shared" si="18"/>
        <v>92899</v>
      </c>
      <c r="BT93" s="50"/>
      <c r="BU93" s="50"/>
      <c r="BV93" s="52" t="s">
        <v>588</v>
      </c>
      <c r="BW93" s="50"/>
      <c r="BX93" s="50">
        <v>0</v>
      </c>
      <c r="BY93" s="50">
        <v>0</v>
      </c>
      <c r="BZ93" s="50">
        <v>0</v>
      </c>
      <c r="CA93" s="50">
        <v>288481</v>
      </c>
      <c r="CB93" s="50"/>
      <c r="CC93" s="50">
        <v>0</v>
      </c>
      <c r="CD93" s="50">
        <v>10750</v>
      </c>
      <c r="CE93" s="50"/>
      <c r="CF93" s="50"/>
      <c r="CG93" s="50">
        <v>0</v>
      </c>
      <c r="CH93" s="50">
        <v>0</v>
      </c>
      <c r="CI93" s="50">
        <f>VLOOKUP(A93,[1]Sheet7!E:G,2,FALSE)</f>
        <v>0</v>
      </c>
      <c r="CJ93" s="50">
        <f>VLOOKUP(A93,[1]Sheet7!E:G,3,FALSE)</f>
        <v>0</v>
      </c>
      <c r="CK93" s="50">
        <f t="shared" si="19"/>
        <v>392130</v>
      </c>
      <c r="CL93" s="53"/>
    </row>
    <row r="94" spans="1:90" ht="14.5" x14ac:dyDescent="0.35">
      <c r="A94" s="57">
        <v>5584</v>
      </c>
      <c r="B94" s="18" t="s">
        <v>589</v>
      </c>
      <c r="C94" s="18" t="s">
        <v>432</v>
      </c>
      <c r="D94" s="18" t="s">
        <v>590</v>
      </c>
      <c r="E94" s="18" t="s">
        <v>88</v>
      </c>
      <c r="F94" s="18">
        <v>2026</v>
      </c>
      <c r="G94" s="18" t="s">
        <v>591</v>
      </c>
      <c r="H94" s="18" t="s">
        <v>592</v>
      </c>
      <c r="I94" s="18" t="s">
        <v>91</v>
      </c>
      <c r="J94" s="18" t="s">
        <v>593</v>
      </c>
      <c r="K94" s="48">
        <f t="shared" si="20"/>
        <v>6221.36</v>
      </c>
      <c r="L94" s="18" t="s">
        <v>594</v>
      </c>
      <c r="M94" s="18"/>
      <c r="N94" s="18"/>
      <c r="O94" s="18"/>
      <c r="P94" s="18"/>
      <c r="Q94" s="18"/>
      <c r="R94" s="18"/>
      <c r="S94" s="18"/>
      <c r="T94" s="18"/>
      <c r="U94" s="18"/>
      <c r="V94" s="18"/>
      <c r="W94" s="18"/>
      <c r="X94" s="18"/>
      <c r="Y94" s="18"/>
      <c r="Z94" s="18"/>
      <c r="AA94" s="18">
        <v>368.62</v>
      </c>
      <c r="AB94" s="18"/>
      <c r="AC94" s="18"/>
      <c r="AD94" s="18"/>
      <c r="AE94" s="18"/>
      <c r="AF94" s="18">
        <v>5852.74</v>
      </c>
      <c r="AG94" s="18"/>
      <c r="AH94" s="18"/>
      <c r="AI94" s="18" t="s">
        <v>127</v>
      </c>
      <c r="AJ94" s="18">
        <v>7</v>
      </c>
      <c r="AK94" s="18">
        <v>1</v>
      </c>
      <c r="AL94" s="18" t="s">
        <v>442</v>
      </c>
      <c r="AM94" s="18"/>
      <c r="AN94" s="18"/>
      <c r="AO94" s="18"/>
      <c r="AP94" s="18"/>
      <c r="AQ94" s="18">
        <v>1</v>
      </c>
      <c r="AR94" s="18">
        <f>VLOOKUP($A94,[1]Sheet1!$A:$G,7,FALSE)</f>
        <v>1</v>
      </c>
      <c r="AS94" s="18">
        <f>VLOOKUP($A94,[1]Sheet1!$A:$G,6,FALSE)</f>
        <v>2</v>
      </c>
      <c r="AT94" s="18"/>
      <c r="AU94" s="18"/>
      <c r="AV94" s="18">
        <f>VLOOKUP($A94,[1]Sheet1!$A:$F,4,FALSE)</f>
        <v>4</v>
      </c>
      <c r="AW94" s="18">
        <f>VLOOKUP($A94,[1]Sheet1!$A:$F,5,FALSE)</f>
        <v>3</v>
      </c>
      <c r="AX94" s="18"/>
      <c r="AY94" s="18"/>
      <c r="AZ94" s="18"/>
      <c r="BA94" s="18"/>
      <c r="BB94" s="49">
        <v>1</v>
      </c>
      <c r="BC94" s="18"/>
      <c r="BD94" s="50" t="s">
        <v>110</v>
      </c>
      <c r="BE94" s="48">
        <v>108.83948609596506</v>
      </c>
      <c r="BF94" s="18">
        <v>72</v>
      </c>
      <c r="BG94" s="51"/>
      <c r="BH94" s="50">
        <v>460000</v>
      </c>
      <c r="BI94" s="50"/>
      <c r="BJ94" s="50"/>
      <c r="BK94" s="50"/>
      <c r="BL94" s="50"/>
      <c r="BM94" s="50"/>
      <c r="BN94" s="50">
        <f t="shared" si="15"/>
        <v>460000</v>
      </c>
      <c r="BO94" s="50">
        <f t="shared" si="16"/>
        <v>0</v>
      </c>
      <c r="BP94" s="50"/>
      <c r="BQ94" s="50">
        <f t="shared" si="17"/>
        <v>460000</v>
      </c>
      <c r="BR94" s="50">
        <v>956313</v>
      </c>
      <c r="BS94" s="50">
        <f t="shared" si="18"/>
        <v>496313</v>
      </c>
      <c r="BT94" s="50"/>
      <c r="BU94" s="50"/>
      <c r="BV94" s="52" t="s">
        <v>595</v>
      </c>
      <c r="BW94" s="50"/>
      <c r="BX94" s="50">
        <v>0</v>
      </c>
      <c r="BY94" s="50">
        <v>0</v>
      </c>
      <c r="BZ94" s="50">
        <v>0</v>
      </c>
      <c r="CA94" s="50"/>
      <c r="CB94" s="50"/>
      <c r="CC94" s="50">
        <v>460000</v>
      </c>
      <c r="CD94" s="50"/>
      <c r="CE94" s="50"/>
      <c r="CF94" s="50"/>
      <c r="CG94" s="50">
        <v>0</v>
      </c>
      <c r="CH94" s="50">
        <v>0</v>
      </c>
      <c r="CI94" s="50">
        <f>VLOOKUP(A94,[1]Sheet7!E:G,2,FALSE)</f>
        <v>0</v>
      </c>
      <c r="CJ94" s="50">
        <f>VLOOKUP(A94,[1]Sheet7!E:G,3,FALSE)</f>
        <v>86176</v>
      </c>
      <c r="CK94" s="50">
        <f t="shared" si="19"/>
        <v>956313</v>
      </c>
      <c r="CL94" s="53"/>
    </row>
    <row r="95" spans="1:90" ht="14.5" x14ac:dyDescent="0.35">
      <c r="A95" s="57">
        <v>7115</v>
      </c>
      <c r="B95" s="18" t="s">
        <v>596</v>
      </c>
      <c r="C95" s="18" t="s">
        <v>432</v>
      </c>
      <c r="D95" s="18" t="s">
        <v>546</v>
      </c>
      <c r="E95" s="18" t="s">
        <v>105</v>
      </c>
      <c r="F95" s="18">
        <v>2026</v>
      </c>
      <c r="G95" s="18" t="s">
        <v>597</v>
      </c>
      <c r="H95" s="18" t="s">
        <v>598</v>
      </c>
      <c r="I95" s="18"/>
      <c r="J95" s="18"/>
      <c r="K95" s="48">
        <f t="shared" si="20"/>
        <v>751.05000000000007</v>
      </c>
      <c r="L95" s="18" t="s">
        <v>474</v>
      </c>
      <c r="M95" s="18"/>
      <c r="N95" s="18"/>
      <c r="O95" s="18"/>
      <c r="P95" s="18"/>
      <c r="Q95" s="18"/>
      <c r="R95" s="18"/>
      <c r="S95" s="18"/>
      <c r="T95" s="18"/>
      <c r="U95" s="18"/>
      <c r="V95" s="18"/>
      <c r="W95" s="18">
        <v>1.71</v>
      </c>
      <c r="X95" s="18"/>
      <c r="Y95" s="18"/>
      <c r="Z95" s="18">
        <v>2.52</v>
      </c>
      <c r="AA95" s="18">
        <v>746.82</v>
      </c>
      <c r="AB95" s="18"/>
      <c r="AC95" s="18"/>
      <c r="AD95" s="18"/>
      <c r="AE95" s="18"/>
      <c r="AF95" s="18"/>
      <c r="AG95" s="18"/>
      <c r="AH95" s="18"/>
      <c r="AI95" s="18" t="s">
        <v>137</v>
      </c>
      <c r="AJ95" s="18" t="s">
        <v>442</v>
      </c>
      <c r="AK95" s="18">
        <v>9</v>
      </c>
      <c r="AL95" s="18"/>
      <c r="AM95" s="18"/>
      <c r="AN95" s="18"/>
      <c r="AO95" s="18"/>
      <c r="AP95" s="18"/>
      <c r="AQ95" s="18"/>
      <c r="AR95" s="18">
        <f>VLOOKUP($A95,[1]Sheet1!$A:$G,7,FALSE)</f>
        <v>1</v>
      </c>
      <c r="AS95" s="18"/>
      <c r="AT95" s="18"/>
      <c r="AU95" s="18"/>
      <c r="AV95" s="18">
        <f>VLOOKUP($A95,[1]Sheet1!$A:$F,4,FALSE)</f>
        <v>4</v>
      </c>
      <c r="AW95" s="18">
        <f>VLOOKUP($A95,[1]Sheet1!$A:$F,5,FALSE)</f>
        <v>3</v>
      </c>
      <c r="AX95" s="18"/>
      <c r="AY95" s="18"/>
      <c r="AZ95" s="18"/>
      <c r="BA95" s="18"/>
      <c r="BB95" s="18"/>
      <c r="BC95" s="18"/>
      <c r="BD95" s="50" t="s">
        <v>203</v>
      </c>
      <c r="BE95" s="48">
        <v>105.37948609596506</v>
      </c>
      <c r="BF95" s="18">
        <v>85</v>
      </c>
      <c r="BG95" s="51"/>
      <c r="BH95" s="50">
        <v>87420</v>
      </c>
      <c r="BI95" s="50"/>
      <c r="BJ95" s="50"/>
      <c r="BK95" s="50"/>
      <c r="BL95" s="50"/>
      <c r="BM95" s="50"/>
      <c r="BN95" s="50">
        <f t="shared" si="15"/>
        <v>87420</v>
      </c>
      <c r="BO95" s="50">
        <f t="shared" si="16"/>
        <v>0</v>
      </c>
      <c r="BP95" s="50"/>
      <c r="BQ95" s="50">
        <f t="shared" si="17"/>
        <v>87420</v>
      </c>
      <c r="BR95" s="50">
        <v>119300</v>
      </c>
      <c r="BS95" s="50">
        <f t="shared" si="18"/>
        <v>31880</v>
      </c>
      <c r="BT95" s="50">
        <v>0</v>
      </c>
      <c r="BU95" s="50">
        <f t="shared" ref="BU95" si="21">CH95-CF95</f>
        <v>0</v>
      </c>
      <c r="BV95" s="52" t="s">
        <v>185</v>
      </c>
      <c r="BW95" s="50"/>
      <c r="BX95" s="50">
        <v>0</v>
      </c>
      <c r="BY95" s="50">
        <v>0</v>
      </c>
      <c r="BZ95" s="50">
        <v>0</v>
      </c>
      <c r="CA95" s="50">
        <v>87420</v>
      </c>
      <c r="CB95" s="50"/>
      <c r="CC95" s="50">
        <v>0</v>
      </c>
      <c r="CD95" s="50"/>
      <c r="CE95" s="50">
        <v>364500</v>
      </c>
      <c r="CF95" s="50"/>
      <c r="CG95" s="50">
        <v>394500</v>
      </c>
      <c r="CH95" s="50">
        <v>0</v>
      </c>
      <c r="CI95" s="50">
        <f>VLOOKUP(A95,[1]Sheet7!E:G,2,FALSE)</f>
        <v>0</v>
      </c>
      <c r="CJ95" s="50">
        <f>VLOOKUP(A95,[1]Sheet7!E:G,3,FALSE)</f>
        <v>2500</v>
      </c>
      <c r="CK95" s="50">
        <f t="shared" si="19"/>
        <v>119300</v>
      </c>
      <c r="CL95" s="53"/>
    </row>
    <row r="96" spans="1:90" ht="14.5" x14ac:dyDescent="0.35">
      <c r="A96" s="57">
        <v>7302</v>
      </c>
      <c r="B96" s="18" t="s">
        <v>599</v>
      </c>
      <c r="C96" s="18" t="s">
        <v>432</v>
      </c>
      <c r="D96" s="18" t="s">
        <v>600</v>
      </c>
      <c r="E96" s="18" t="s">
        <v>113</v>
      </c>
      <c r="F96" s="18">
        <v>2026</v>
      </c>
      <c r="G96" s="18" t="s">
        <v>601</v>
      </c>
      <c r="H96" s="18" t="s">
        <v>602</v>
      </c>
      <c r="I96" s="18" t="s">
        <v>91</v>
      </c>
      <c r="J96" s="18" t="s">
        <v>506</v>
      </c>
      <c r="K96" s="48">
        <f t="shared" si="20"/>
        <v>3595.41</v>
      </c>
      <c r="L96" s="18" t="s">
        <v>451</v>
      </c>
      <c r="M96" s="18"/>
      <c r="N96" s="18"/>
      <c r="O96" s="18"/>
      <c r="P96" s="18"/>
      <c r="Q96" s="18"/>
      <c r="R96" s="18"/>
      <c r="S96" s="18"/>
      <c r="T96" s="18"/>
      <c r="U96" s="18"/>
      <c r="V96" s="18"/>
      <c r="W96" s="18">
        <v>3595.41</v>
      </c>
      <c r="X96" s="18"/>
      <c r="Y96" s="18"/>
      <c r="Z96" s="18"/>
      <c r="AA96" s="18">
        <v>0</v>
      </c>
      <c r="AB96" s="18">
        <v>0</v>
      </c>
      <c r="AC96" s="18"/>
      <c r="AD96" s="18"/>
      <c r="AE96" s="18"/>
      <c r="AF96" s="18"/>
      <c r="AG96" s="18"/>
      <c r="AH96" s="18"/>
      <c r="AI96" s="18" t="s">
        <v>137</v>
      </c>
      <c r="AJ96" s="18" t="s">
        <v>442</v>
      </c>
      <c r="AK96" s="18" t="s">
        <v>442</v>
      </c>
      <c r="AL96" s="18"/>
      <c r="AM96" s="18"/>
      <c r="AN96" s="18"/>
      <c r="AO96" s="18"/>
      <c r="AP96" s="18"/>
      <c r="AQ96" s="18"/>
      <c r="AR96" s="18">
        <f>VLOOKUP($A96,[1]Sheet1!$A:$G,7,FALSE)</f>
        <v>1</v>
      </c>
      <c r="AS96" s="18">
        <f>VLOOKUP($A96,[1]Sheet1!$A:$G,6,FALSE)</f>
        <v>2</v>
      </c>
      <c r="AT96" s="18"/>
      <c r="AU96" s="18"/>
      <c r="AV96" s="18"/>
      <c r="AW96" s="18"/>
      <c r="AX96" s="18"/>
      <c r="AY96" s="18"/>
      <c r="AZ96" s="18"/>
      <c r="BA96" s="18"/>
      <c r="BB96" s="18"/>
      <c r="BC96" s="18"/>
      <c r="BD96" s="50" t="s">
        <v>203</v>
      </c>
      <c r="BE96" s="48">
        <v>104.01948609596506</v>
      </c>
      <c r="BF96" s="18">
        <v>89</v>
      </c>
      <c r="BG96" s="51"/>
      <c r="BH96" s="50">
        <v>292063.77</v>
      </c>
      <c r="BI96" s="50"/>
      <c r="BJ96" s="50">
        <v>525000</v>
      </c>
      <c r="BK96" s="50">
        <v>42000</v>
      </c>
      <c r="BL96" s="50"/>
      <c r="BM96" s="50"/>
      <c r="BN96" s="50">
        <f t="shared" si="15"/>
        <v>859063.77</v>
      </c>
      <c r="BO96" s="50">
        <f t="shared" si="16"/>
        <v>0</v>
      </c>
      <c r="BP96" s="50"/>
      <c r="BQ96" s="50">
        <f t="shared" si="17"/>
        <v>859063.77</v>
      </c>
      <c r="BR96" s="50">
        <v>1011200</v>
      </c>
      <c r="BS96" s="50">
        <f t="shared" si="18"/>
        <v>152136.22999999998</v>
      </c>
      <c r="BT96" s="50"/>
      <c r="BU96" s="50"/>
      <c r="BV96" s="52" t="s">
        <v>422</v>
      </c>
      <c r="BW96" s="50"/>
      <c r="BX96" s="50">
        <v>0</v>
      </c>
      <c r="BY96" s="50">
        <v>859063.77</v>
      </c>
      <c r="BZ96" s="50">
        <v>0</v>
      </c>
      <c r="CA96" s="50"/>
      <c r="CB96" s="50"/>
      <c r="CC96" s="50">
        <v>0</v>
      </c>
      <c r="CD96" s="50"/>
      <c r="CE96" s="50"/>
      <c r="CF96" s="50"/>
      <c r="CG96" s="50">
        <v>0</v>
      </c>
      <c r="CH96" s="50">
        <v>0</v>
      </c>
      <c r="CI96" s="50">
        <f>VLOOKUP(A96,[1]Sheet7!E:G,2,FALSE)</f>
        <v>0</v>
      </c>
      <c r="CJ96" s="50">
        <f>VLOOKUP(A96,[1]Sheet7!E:G,3,FALSE)</f>
        <v>0</v>
      </c>
      <c r="CK96" s="50">
        <f t="shared" si="19"/>
        <v>1011200</v>
      </c>
      <c r="CL96" s="53"/>
    </row>
    <row r="97" spans="1:90" ht="14.5" x14ac:dyDescent="0.35">
      <c r="A97" s="57">
        <v>7439</v>
      </c>
      <c r="B97" s="18" t="s">
        <v>603</v>
      </c>
      <c r="C97" s="18" t="s">
        <v>432</v>
      </c>
      <c r="D97" s="18" t="s">
        <v>562</v>
      </c>
      <c r="E97" s="18" t="s">
        <v>162</v>
      </c>
      <c r="F97" s="18">
        <v>2026</v>
      </c>
      <c r="G97" s="18" t="s">
        <v>604</v>
      </c>
      <c r="H97" s="18" t="s">
        <v>605</v>
      </c>
      <c r="I97" s="18"/>
      <c r="J97" s="18"/>
      <c r="K97" s="48">
        <f t="shared" si="20"/>
        <v>528.09</v>
      </c>
      <c r="L97" s="18" t="s">
        <v>451</v>
      </c>
      <c r="M97" s="18"/>
      <c r="N97" s="18"/>
      <c r="O97" s="18"/>
      <c r="P97" s="18"/>
      <c r="Q97" s="18">
        <v>481.58</v>
      </c>
      <c r="R97" s="18" t="s">
        <v>606</v>
      </c>
      <c r="S97" s="18"/>
      <c r="T97" s="18"/>
      <c r="U97" s="18"/>
      <c r="V97" s="18"/>
      <c r="W97" s="18">
        <v>0.71</v>
      </c>
      <c r="X97" s="18"/>
      <c r="Y97" s="18"/>
      <c r="Z97" s="18"/>
      <c r="AA97" s="18"/>
      <c r="AB97" s="18">
        <v>527.38</v>
      </c>
      <c r="AC97" s="18"/>
      <c r="AD97" s="18"/>
      <c r="AE97" s="18"/>
      <c r="AF97" s="18"/>
      <c r="AG97" s="18"/>
      <c r="AH97" s="18"/>
      <c r="AI97" s="18" t="s">
        <v>279</v>
      </c>
      <c r="AJ97" s="18" t="s">
        <v>442</v>
      </c>
      <c r="AK97" s="18" t="s">
        <v>442</v>
      </c>
      <c r="AL97" s="18"/>
      <c r="AM97" s="18">
        <v>10</v>
      </c>
      <c r="AN97" s="18"/>
      <c r="AO97" s="18"/>
      <c r="AP97" s="18"/>
      <c r="AQ97" s="18"/>
      <c r="AR97" s="18">
        <f>VLOOKUP($A97,[1]Sheet1!$A:$G,7,FALSE)</f>
        <v>1</v>
      </c>
      <c r="AS97" s="18">
        <f>VLOOKUP($A97,[1]Sheet1!$A:$G,6,FALSE)</f>
        <v>2</v>
      </c>
      <c r="AT97" s="18"/>
      <c r="AU97" s="18"/>
      <c r="AV97" s="18">
        <f>VLOOKUP($A97,[1]Sheet1!$A:$F,4,FALSE)</f>
        <v>4</v>
      </c>
      <c r="AW97" s="18">
        <f>VLOOKUP($A97,[1]Sheet1!$A:$F,5,FALSE)</f>
        <v>3</v>
      </c>
      <c r="AX97" s="18"/>
      <c r="AY97" s="18"/>
      <c r="AZ97" s="18"/>
      <c r="BA97" s="18"/>
      <c r="BB97" s="18"/>
      <c r="BC97" s="18"/>
      <c r="BD97" s="50" t="s">
        <v>203</v>
      </c>
      <c r="BE97" s="48">
        <v>103.64948609596506</v>
      </c>
      <c r="BF97" s="18">
        <v>92</v>
      </c>
      <c r="BG97" s="51"/>
      <c r="BH97" s="50"/>
      <c r="BI97" s="50"/>
      <c r="BJ97" s="50"/>
      <c r="BK97" s="50"/>
      <c r="BL97" s="50"/>
      <c r="BM97" s="50"/>
      <c r="BN97" s="50">
        <f t="shared" si="15"/>
        <v>0</v>
      </c>
      <c r="BO97" s="50">
        <f t="shared" si="16"/>
        <v>49995.99</v>
      </c>
      <c r="BP97" s="50"/>
      <c r="BQ97" s="50">
        <f t="shared" si="17"/>
        <v>49995.99</v>
      </c>
      <c r="BR97" s="50">
        <v>227800</v>
      </c>
      <c r="BS97" s="50">
        <f t="shared" si="18"/>
        <v>177804.01</v>
      </c>
      <c r="BT97" s="50"/>
      <c r="BU97" s="50"/>
      <c r="BV97" s="52" t="s">
        <v>580</v>
      </c>
      <c r="BW97" s="50"/>
      <c r="BX97" s="50">
        <v>0</v>
      </c>
      <c r="BY97" s="50">
        <v>0</v>
      </c>
      <c r="BZ97" s="50">
        <v>0</v>
      </c>
      <c r="CA97" s="50"/>
      <c r="CB97" s="50"/>
      <c r="CC97" s="50">
        <v>0</v>
      </c>
      <c r="CD97" s="50">
        <v>49995.99</v>
      </c>
      <c r="CE97" s="50"/>
      <c r="CF97" s="50"/>
      <c r="CG97" s="50">
        <v>0</v>
      </c>
      <c r="CH97" s="50">
        <v>0</v>
      </c>
      <c r="CI97" s="50">
        <f>VLOOKUP(A97,[1]Sheet7!E:G,2,FALSE)</f>
        <v>0</v>
      </c>
      <c r="CJ97" s="50">
        <f>VLOOKUP(A97,[1]Sheet7!E:G,3,FALSE)</f>
        <v>162840</v>
      </c>
      <c r="CK97" s="50">
        <f t="shared" si="19"/>
        <v>227800</v>
      </c>
      <c r="CL97" s="53"/>
    </row>
    <row r="98" spans="1:90" ht="14.5" x14ac:dyDescent="0.35">
      <c r="A98" s="57">
        <v>7391</v>
      </c>
      <c r="B98" s="18" t="s">
        <v>607</v>
      </c>
      <c r="C98" s="18" t="s">
        <v>432</v>
      </c>
      <c r="D98" s="18" t="s">
        <v>327</v>
      </c>
      <c r="E98" s="18" t="s">
        <v>113</v>
      </c>
      <c r="F98" s="18">
        <v>2026</v>
      </c>
      <c r="G98" s="18" t="s">
        <v>608</v>
      </c>
      <c r="H98" s="18" t="s">
        <v>609</v>
      </c>
      <c r="I98" s="18" t="s">
        <v>91</v>
      </c>
      <c r="J98" s="18" t="s">
        <v>565</v>
      </c>
      <c r="K98" s="48">
        <f t="shared" si="20"/>
        <v>34.03</v>
      </c>
      <c r="L98" s="18" t="s">
        <v>493</v>
      </c>
      <c r="M98" s="18"/>
      <c r="N98" s="18"/>
      <c r="O98" s="18"/>
      <c r="P98" s="18"/>
      <c r="Q98" s="18"/>
      <c r="R98" s="18"/>
      <c r="S98" s="18"/>
      <c r="T98" s="18"/>
      <c r="U98" s="18"/>
      <c r="V98" s="18"/>
      <c r="W98" s="18">
        <v>33.93</v>
      </c>
      <c r="X98" s="18"/>
      <c r="Y98" s="18"/>
      <c r="Z98" s="18"/>
      <c r="AA98" s="18"/>
      <c r="AB98" s="18">
        <v>0.1</v>
      </c>
      <c r="AC98" s="18"/>
      <c r="AD98" s="18"/>
      <c r="AE98" s="18"/>
      <c r="AF98" s="18"/>
      <c r="AG98" s="18"/>
      <c r="AH98" s="18"/>
      <c r="AI98" s="18" t="s">
        <v>202</v>
      </c>
      <c r="AJ98" s="18" t="s">
        <v>126</v>
      </c>
      <c r="AK98" s="18"/>
      <c r="AL98" s="18"/>
      <c r="AM98" s="18">
        <v>12</v>
      </c>
      <c r="AN98" s="18"/>
      <c r="AO98" s="18"/>
      <c r="AP98" s="18"/>
      <c r="AQ98" s="18"/>
      <c r="AR98" s="18">
        <f>VLOOKUP($A98,[1]Sheet1!$A:$G,7,FALSE)</f>
        <v>1</v>
      </c>
      <c r="AS98" s="18">
        <f>VLOOKUP($A98,[1]Sheet1!$A:$G,6,FALSE)</f>
        <v>2</v>
      </c>
      <c r="AT98" s="18"/>
      <c r="AU98" s="18">
        <f>VLOOKUP($A98,[1]Sheet1!$A:$F,3,FALSE)</f>
        <v>7</v>
      </c>
      <c r="AV98" s="18"/>
      <c r="AW98" s="18"/>
      <c r="AX98" s="18"/>
      <c r="AY98" s="18"/>
      <c r="AZ98" s="18"/>
      <c r="BA98" s="18"/>
      <c r="BB98" s="18"/>
      <c r="BC98" s="18"/>
      <c r="BD98" s="50" t="s">
        <v>203</v>
      </c>
      <c r="BE98" s="48">
        <v>102.73948609596506</v>
      </c>
      <c r="BF98" s="18">
        <v>93</v>
      </c>
      <c r="BG98" s="51"/>
      <c r="BH98" s="50"/>
      <c r="BI98" s="50"/>
      <c r="BJ98" s="50"/>
      <c r="BK98" s="50"/>
      <c r="BL98" s="50"/>
      <c r="BM98" s="50"/>
      <c r="BN98" s="50">
        <f t="shared" si="15"/>
        <v>0</v>
      </c>
      <c r="BO98" s="50">
        <f t="shared" si="16"/>
        <v>71000</v>
      </c>
      <c r="BP98" s="50"/>
      <c r="BQ98" s="50">
        <f t="shared" si="17"/>
        <v>71000</v>
      </c>
      <c r="BR98" s="50">
        <v>81000</v>
      </c>
      <c r="BS98" s="50">
        <f t="shared" si="18"/>
        <v>10000</v>
      </c>
      <c r="BT98" s="50"/>
      <c r="BU98" s="50"/>
      <c r="BV98" s="52" t="s">
        <v>610</v>
      </c>
      <c r="BW98" s="50"/>
      <c r="BX98" s="50">
        <v>0</v>
      </c>
      <c r="BY98" s="50">
        <v>45000</v>
      </c>
      <c r="BZ98" s="50">
        <v>0</v>
      </c>
      <c r="CA98" s="50"/>
      <c r="CB98" s="50"/>
      <c r="CC98" s="50">
        <v>0</v>
      </c>
      <c r="CD98" s="64">
        <v>26000</v>
      </c>
      <c r="CE98" s="50"/>
      <c r="CF98" s="50"/>
      <c r="CG98" s="50">
        <v>0</v>
      </c>
      <c r="CH98" s="50">
        <v>0</v>
      </c>
      <c r="CI98" s="50">
        <f>VLOOKUP(A98,[1]Sheet7!E:G,2,FALSE)</f>
        <v>0</v>
      </c>
      <c r="CJ98" s="50">
        <f>VLOOKUP(A98,[1]Sheet7!E:G,3,FALSE)</f>
        <v>8000</v>
      </c>
      <c r="CK98" s="50">
        <f t="shared" si="19"/>
        <v>81000</v>
      </c>
      <c r="CL98" s="53"/>
    </row>
    <row r="99" spans="1:90" ht="14.5" x14ac:dyDescent="0.35">
      <c r="A99" s="57">
        <v>7587</v>
      </c>
      <c r="B99" s="18" t="s">
        <v>611</v>
      </c>
      <c r="C99" s="18" t="s">
        <v>432</v>
      </c>
      <c r="D99" s="18" t="s">
        <v>612</v>
      </c>
      <c r="E99" s="18" t="s">
        <v>536</v>
      </c>
      <c r="F99" s="18">
        <v>2026</v>
      </c>
      <c r="G99" s="18" t="s">
        <v>613</v>
      </c>
      <c r="H99" s="18" t="s">
        <v>614</v>
      </c>
      <c r="I99" s="18"/>
      <c r="J99" s="18"/>
      <c r="K99" s="48" t="s">
        <v>124</v>
      </c>
      <c r="L99" s="18" t="s">
        <v>428</v>
      </c>
      <c r="M99" s="18"/>
      <c r="N99" s="18"/>
      <c r="O99" s="18"/>
      <c r="P99" s="18"/>
      <c r="Q99" s="18"/>
      <c r="R99" s="18"/>
      <c r="S99" s="18"/>
      <c r="T99" s="18"/>
      <c r="U99" s="18"/>
      <c r="V99" s="18"/>
      <c r="W99" s="18"/>
      <c r="X99" s="18"/>
      <c r="Y99" s="18"/>
      <c r="Z99" s="18"/>
      <c r="AA99" s="18"/>
      <c r="AB99" s="18"/>
      <c r="AC99" s="18"/>
      <c r="AD99" s="18"/>
      <c r="AE99" s="18"/>
      <c r="AF99" s="18"/>
      <c r="AG99" s="18"/>
      <c r="AH99" s="18"/>
      <c r="AI99" s="18" t="s">
        <v>127</v>
      </c>
      <c r="AJ99" s="18" t="s">
        <v>442</v>
      </c>
      <c r="AK99" s="18" t="s">
        <v>442</v>
      </c>
      <c r="AL99" s="18" t="s">
        <v>442</v>
      </c>
      <c r="AM99" s="18"/>
      <c r="AN99" s="18"/>
      <c r="AO99" s="18"/>
      <c r="AP99" s="18"/>
      <c r="AQ99" s="18"/>
      <c r="AR99" s="18">
        <f>VLOOKUP($A99,[1]Sheet1!$A:$G,7,FALSE)</f>
        <v>1</v>
      </c>
      <c r="AS99" s="18">
        <f>VLOOKUP($A99,[1]Sheet1!$A:$G,6,FALSE)</f>
        <v>2</v>
      </c>
      <c r="AT99" s="18"/>
      <c r="AU99" s="18"/>
      <c r="AV99" s="18">
        <v>4</v>
      </c>
      <c r="AW99" s="18">
        <f>VLOOKUP($A99,[1]Sheet1!$A:$F,5,FALSE)</f>
        <v>3</v>
      </c>
      <c r="AX99" s="18"/>
      <c r="AY99" s="18"/>
      <c r="AZ99" s="18"/>
      <c r="BA99" s="18"/>
      <c r="BB99" s="18"/>
      <c r="BC99" s="18"/>
      <c r="BD99" s="50" t="s">
        <v>203</v>
      </c>
      <c r="BE99" s="48">
        <v>95.379486095965063</v>
      </c>
      <c r="BF99" s="18">
        <v>107</v>
      </c>
      <c r="BG99" s="51"/>
      <c r="BH99" s="50"/>
      <c r="BI99" s="50"/>
      <c r="BJ99" s="50"/>
      <c r="BK99" s="50"/>
      <c r="BL99" s="50"/>
      <c r="BM99" s="50"/>
      <c r="BN99" s="50">
        <f t="shared" si="15"/>
        <v>0</v>
      </c>
      <c r="BO99" s="50">
        <f t="shared" si="16"/>
        <v>24320</v>
      </c>
      <c r="BP99" s="50"/>
      <c r="BQ99" s="50">
        <f t="shared" si="17"/>
        <v>24320</v>
      </c>
      <c r="BR99" s="50">
        <v>335316</v>
      </c>
      <c r="BS99" s="50">
        <f t="shared" si="18"/>
        <v>310996</v>
      </c>
      <c r="BT99" s="50"/>
      <c r="BU99" s="50"/>
      <c r="BV99" s="52" t="s">
        <v>615</v>
      </c>
      <c r="BW99" s="50"/>
      <c r="BX99" s="50">
        <v>0</v>
      </c>
      <c r="BY99" s="50">
        <v>0</v>
      </c>
      <c r="BZ99" s="50">
        <v>24320</v>
      </c>
      <c r="CA99" s="50"/>
      <c r="CB99" s="50"/>
      <c r="CC99" s="50">
        <v>0</v>
      </c>
      <c r="CD99" s="18"/>
      <c r="CE99" s="50"/>
      <c r="CF99" s="50"/>
      <c r="CG99" s="50">
        <v>0</v>
      </c>
      <c r="CH99" s="50">
        <v>0</v>
      </c>
      <c r="CI99" s="50">
        <f>VLOOKUP(A99,[1]Sheet7!E:G,2,FALSE)</f>
        <v>40320</v>
      </c>
      <c r="CJ99" s="50">
        <f>VLOOKUP(A99,[1]Sheet7!E:G,3,FALSE)</f>
        <v>21590.400000000001</v>
      </c>
      <c r="CK99" s="50">
        <f t="shared" si="19"/>
        <v>375636</v>
      </c>
      <c r="CL99" s="53"/>
    </row>
    <row r="100" spans="1:90" ht="14.5" x14ac:dyDescent="0.35">
      <c r="A100" s="68">
        <v>7479</v>
      </c>
      <c r="B100" s="63" t="s">
        <v>616</v>
      </c>
      <c r="C100" s="63" t="s">
        <v>432</v>
      </c>
      <c r="D100" s="63" t="s">
        <v>617</v>
      </c>
      <c r="E100" s="63" t="s">
        <v>113</v>
      </c>
      <c r="F100" s="63">
        <v>2026</v>
      </c>
      <c r="G100" s="63" t="s">
        <v>618</v>
      </c>
      <c r="H100" s="63" t="s">
        <v>619</v>
      </c>
      <c r="I100" s="63"/>
      <c r="J100" s="63"/>
      <c r="K100" s="69">
        <f>SUM(W100:AH100)</f>
        <v>1482.94</v>
      </c>
      <c r="L100" s="63" t="s">
        <v>474</v>
      </c>
      <c r="M100" s="63"/>
      <c r="N100" s="63"/>
      <c r="O100" s="63"/>
      <c r="P100" s="63"/>
      <c r="Q100" s="63"/>
      <c r="R100" s="63"/>
      <c r="S100" s="63"/>
      <c r="T100" s="18"/>
      <c r="U100" s="18"/>
      <c r="V100" s="18"/>
      <c r="W100" s="63">
        <v>1172.94</v>
      </c>
      <c r="X100" s="63"/>
      <c r="Y100" s="63"/>
      <c r="Z100" s="63"/>
      <c r="AA100" s="63">
        <v>106.95</v>
      </c>
      <c r="AB100" s="63">
        <v>126.22</v>
      </c>
      <c r="AC100" s="63"/>
      <c r="AD100" s="63"/>
      <c r="AE100" s="63">
        <v>8.7200000000000006</v>
      </c>
      <c r="AF100" s="63"/>
      <c r="AG100" s="63"/>
      <c r="AH100" s="63">
        <v>68.11</v>
      </c>
      <c r="AI100" s="63" t="s">
        <v>177</v>
      </c>
      <c r="AJ100" s="63" t="s">
        <v>442</v>
      </c>
      <c r="AK100" s="63"/>
      <c r="AL100" s="63" t="s">
        <v>442</v>
      </c>
      <c r="AM100" s="63"/>
      <c r="AN100" s="63"/>
      <c r="AO100" s="63"/>
      <c r="AP100" s="63"/>
      <c r="AQ100" s="63"/>
      <c r="AR100" s="63">
        <f>VLOOKUP($A100,[1]Sheet1!$A:$G,7,FALSE)</f>
        <v>1</v>
      </c>
      <c r="AS100" s="63"/>
      <c r="AT100" s="63"/>
      <c r="AU100" s="63"/>
      <c r="AV100" s="63"/>
      <c r="AW100" s="63"/>
      <c r="AX100" s="63"/>
      <c r="AY100" s="63"/>
      <c r="AZ100" s="63"/>
      <c r="BA100" s="63"/>
      <c r="BB100" s="63"/>
      <c r="BC100" s="63"/>
      <c r="BD100" s="50" t="s">
        <v>203</v>
      </c>
      <c r="BE100" s="48">
        <v>90.019486095965064</v>
      </c>
      <c r="BF100" s="18">
        <v>116</v>
      </c>
      <c r="BG100" s="34"/>
      <c r="BH100" s="67"/>
      <c r="BI100" s="67"/>
      <c r="BJ100" s="67"/>
      <c r="BK100" s="67"/>
      <c r="BL100" s="67"/>
      <c r="BM100" s="67"/>
      <c r="BN100" s="50">
        <f t="shared" si="15"/>
        <v>0</v>
      </c>
      <c r="BO100" s="50">
        <f t="shared" si="16"/>
        <v>32500</v>
      </c>
      <c r="BP100" s="67"/>
      <c r="BQ100" s="50">
        <f t="shared" si="17"/>
        <v>32500</v>
      </c>
      <c r="BR100" s="50">
        <v>220000</v>
      </c>
      <c r="BS100" s="50">
        <f t="shared" si="18"/>
        <v>187500</v>
      </c>
      <c r="BT100" s="50"/>
      <c r="BU100" s="50"/>
      <c r="BV100" s="52" t="s">
        <v>372</v>
      </c>
      <c r="BW100" s="67"/>
      <c r="BX100" s="50">
        <v>0</v>
      </c>
      <c r="BY100" s="50">
        <v>32500</v>
      </c>
      <c r="BZ100" s="50">
        <v>0</v>
      </c>
      <c r="CA100" s="67"/>
      <c r="CB100" s="67"/>
      <c r="CC100" s="50">
        <v>0</v>
      </c>
      <c r="CD100" s="67"/>
      <c r="CE100" s="67"/>
      <c r="CF100" s="67"/>
      <c r="CG100" s="50">
        <v>0</v>
      </c>
      <c r="CH100" s="50">
        <v>0</v>
      </c>
      <c r="CI100" s="50">
        <f>VLOOKUP(A100,[1]Sheet7!E:G,2,FALSE)</f>
        <v>0</v>
      </c>
      <c r="CJ100" s="50">
        <f>VLOOKUP(A100,[1]Sheet7!E:G,3,FALSE)</f>
        <v>0</v>
      </c>
      <c r="CK100" s="50">
        <f t="shared" si="19"/>
        <v>220000</v>
      </c>
      <c r="CL100" s="53"/>
    </row>
    <row r="101" spans="1:90" ht="14.5" x14ac:dyDescent="0.35">
      <c r="A101" s="57">
        <v>7434</v>
      </c>
      <c r="B101" s="18" t="s">
        <v>620</v>
      </c>
      <c r="C101" s="18" t="s">
        <v>432</v>
      </c>
      <c r="D101" s="18" t="s">
        <v>517</v>
      </c>
      <c r="E101" s="18" t="s">
        <v>113</v>
      </c>
      <c r="F101" s="18">
        <v>2026</v>
      </c>
      <c r="G101" s="18" t="s">
        <v>621</v>
      </c>
      <c r="H101" s="18" t="s">
        <v>622</v>
      </c>
      <c r="I101" s="18" t="s">
        <v>91</v>
      </c>
      <c r="J101" s="18" t="s">
        <v>565</v>
      </c>
      <c r="K101" s="48">
        <f>SUM(W101:AH101)</f>
        <v>4990.01</v>
      </c>
      <c r="L101" s="18" t="s">
        <v>451</v>
      </c>
      <c r="M101" s="18"/>
      <c r="N101" s="18"/>
      <c r="O101" s="18"/>
      <c r="P101" s="18"/>
      <c r="Q101" s="18"/>
      <c r="R101" s="18"/>
      <c r="S101" s="18"/>
      <c r="T101" s="18"/>
      <c r="U101" s="18"/>
      <c r="V101" s="18"/>
      <c r="W101" s="18">
        <v>4977.2</v>
      </c>
      <c r="X101" s="18"/>
      <c r="Y101" s="18"/>
      <c r="Z101" s="18"/>
      <c r="AA101" s="18">
        <v>9.7899999999999991</v>
      </c>
      <c r="AB101" s="18">
        <v>2.96</v>
      </c>
      <c r="AC101" s="18"/>
      <c r="AD101" s="18"/>
      <c r="AE101" s="18"/>
      <c r="AF101" s="18">
        <v>0.06</v>
      </c>
      <c r="AG101" s="18"/>
      <c r="AH101" s="18"/>
      <c r="AI101" s="18" t="s">
        <v>202</v>
      </c>
      <c r="AJ101" s="18" t="s">
        <v>442</v>
      </c>
      <c r="AK101" s="18"/>
      <c r="AL101" s="18"/>
      <c r="AM101" s="18">
        <v>8</v>
      </c>
      <c r="AN101" s="18"/>
      <c r="AO101" s="18"/>
      <c r="AP101" s="18"/>
      <c r="AQ101" s="18"/>
      <c r="AR101" s="18">
        <f>VLOOKUP($A101,[1]Sheet1!$A:$G,7,FALSE)</f>
        <v>1</v>
      </c>
      <c r="AS101" s="18"/>
      <c r="AT101" s="18"/>
      <c r="AU101" s="18"/>
      <c r="AV101" s="18"/>
      <c r="AW101" s="18"/>
      <c r="AX101" s="18"/>
      <c r="AY101" s="18"/>
      <c r="AZ101" s="18"/>
      <c r="BA101" s="18"/>
      <c r="BB101" s="18"/>
      <c r="BC101" s="18"/>
      <c r="BD101" s="50" t="s">
        <v>203</v>
      </c>
      <c r="BE101" s="48">
        <v>89.28948609596506</v>
      </c>
      <c r="BF101" s="18">
        <v>118</v>
      </c>
      <c r="BG101" s="51"/>
      <c r="BH101" s="50"/>
      <c r="BI101" s="50"/>
      <c r="BJ101" s="50"/>
      <c r="BK101" s="50"/>
      <c r="BL101" s="50"/>
      <c r="BM101" s="50"/>
      <c r="BN101" s="50">
        <f t="shared" si="15"/>
        <v>0</v>
      </c>
      <c r="BO101" s="50">
        <f t="shared" si="16"/>
        <v>359000</v>
      </c>
      <c r="BP101" s="50"/>
      <c r="BQ101" s="50">
        <f t="shared" si="17"/>
        <v>359000</v>
      </c>
      <c r="BR101" s="50">
        <v>1479089</v>
      </c>
      <c r="BS101" s="50">
        <f t="shared" si="18"/>
        <v>1120089</v>
      </c>
      <c r="BT101" s="50"/>
      <c r="BU101" s="50"/>
      <c r="BV101" s="52" t="s">
        <v>422</v>
      </c>
      <c r="BW101" s="50"/>
      <c r="BX101" s="50">
        <v>0</v>
      </c>
      <c r="BY101" s="50">
        <v>359000</v>
      </c>
      <c r="BZ101" s="50">
        <v>0</v>
      </c>
      <c r="CA101" s="50">
        <v>0</v>
      </c>
      <c r="CB101" s="50"/>
      <c r="CC101" s="50">
        <v>0</v>
      </c>
      <c r="CD101" s="50"/>
      <c r="CE101" s="50"/>
      <c r="CF101" s="50"/>
      <c r="CG101" s="50">
        <v>0</v>
      </c>
      <c r="CH101" s="50">
        <v>0</v>
      </c>
      <c r="CI101" s="50">
        <f>VLOOKUP(A101,[1]Sheet7!E:G,2,FALSE)</f>
        <v>0</v>
      </c>
      <c r="CJ101" s="50">
        <f>VLOOKUP(A101,[1]Sheet7!E:G,3,FALSE)</f>
        <v>66720</v>
      </c>
      <c r="CK101" s="50">
        <f t="shared" si="19"/>
        <v>1479089</v>
      </c>
      <c r="CL101" s="53"/>
    </row>
    <row r="102" spans="1:90" ht="14.5" x14ac:dyDescent="0.35">
      <c r="A102" s="57">
        <v>7577</v>
      </c>
      <c r="B102" s="18" t="s">
        <v>623</v>
      </c>
      <c r="C102" s="18" t="s">
        <v>432</v>
      </c>
      <c r="D102" s="18" t="s">
        <v>624</v>
      </c>
      <c r="E102" s="18" t="s">
        <v>113</v>
      </c>
      <c r="F102" s="18">
        <v>2026</v>
      </c>
      <c r="G102" s="18" t="s">
        <v>625</v>
      </c>
      <c r="H102" s="18" t="s">
        <v>626</v>
      </c>
      <c r="I102" s="18" t="s">
        <v>91</v>
      </c>
      <c r="J102" s="18" t="s">
        <v>565</v>
      </c>
      <c r="K102" s="48">
        <f>SUM(W102:AH102)</f>
        <v>755.63</v>
      </c>
      <c r="L102" s="18" t="s">
        <v>451</v>
      </c>
      <c r="M102" s="18"/>
      <c r="N102" s="18"/>
      <c r="O102" s="18"/>
      <c r="P102" s="18"/>
      <c r="Q102" s="18"/>
      <c r="R102" s="18"/>
      <c r="S102" s="18"/>
      <c r="T102" s="18"/>
      <c r="U102" s="18"/>
      <c r="V102" s="18"/>
      <c r="W102" s="18">
        <v>755.63</v>
      </c>
      <c r="X102" s="18"/>
      <c r="Y102" s="18"/>
      <c r="Z102" s="18"/>
      <c r="AA102" s="18">
        <v>0</v>
      </c>
      <c r="AB102" s="18"/>
      <c r="AC102" s="18"/>
      <c r="AD102" s="18"/>
      <c r="AE102" s="18"/>
      <c r="AF102" s="18"/>
      <c r="AG102" s="18"/>
      <c r="AH102" s="18"/>
      <c r="AI102" s="18" t="s">
        <v>120</v>
      </c>
      <c r="AJ102" s="18" t="s">
        <v>442</v>
      </c>
      <c r="AK102" s="18"/>
      <c r="AL102" s="18"/>
      <c r="AM102" s="18"/>
      <c r="AN102" s="18"/>
      <c r="AO102" s="18"/>
      <c r="AP102" s="18"/>
      <c r="AQ102" s="18"/>
      <c r="AR102" s="18">
        <f>VLOOKUP($A102,[1]Sheet1!$A:$G,7,FALSE)</f>
        <v>1</v>
      </c>
      <c r="AS102" s="18"/>
      <c r="AT102" s="18"/>
      <c r="AU102" s="18"/>
      <c r="AV102" s="18"/>
      <c r="AW102" s="18"/>
      <c r="AX102" s="18"/>
      <c r="AY102" s="18"/>
      <c r="AZ102" s="18"/>
      <c r="BA102" s="18"/>
      <c r="BB102" s="18"/>
      <c r="BC102" s="18"/>
      <c r="BD102" s="50" t="s">
        <v>203</v>
      </c>
      <c r="BE102" s="48">
        <v>86.839486095965057</v>
      </c>
      <c r="BF102" s="18">
        <v>123</v>
      </c>
      <c r="BG102" s="51"/>
      <c r="BH102" s="50"/>
      <c r="BI102" s="50"/>
      <c r="BJ102" s="50"/>
      <c r="BK102" s="50"/>
      <c r="BL102" s="50"/>
      <c r="BM102" s="50"/>
      <c r="BN102" s="50">
        <f t="shared" si="15"/>
        <v>0</v>
      </c>
      <c r="BO102" s="50">
        <f t="shared" si="16"/>
        <v>100000</v>
      </c>
      <c r="BP102" s="50"/>
      <c r="BQ102" s="50">
        <f t="shared" si="17"/>
        <v>100000</v>
      </c>
      <c r="BR102" s="50">
        <v>315000</v>
      </c>
      <c r="BS102" s="50">
        <f t="shared" si="18"/>
        <v>215000</v>
      </c>
      <c r="BT102" s="50"/>
      <c r="BU102" s="50"/>
      <c r="BV102" s="52" t="s">
        <v>190</v>
      </c>
      <c r="BW102" s="50"/>
      <c r="BX102" s="50">
        <v>0</v>
      </c>
      <c r="BY102" s="50">
        <v>100000</v>
      </c>
      <c r="BZ102" s="50">
        <v>0</v>
      </c>
      <c r="CA102" s="50"/>
      <c r="CB102" s="50"/>
      <c r="CC102" s="50">
        <v>0</v>
      </c>
      <c r="CD102" s="50"/>
      <c r="CE102" s="50"/>
      <c r="CF102" s="50"/>
      <c r="CG102" s="50">
        <v>0</v>
      </c>
      <c r="CH102" s="50">
        <v>0</v>
      </c>
      <c r="CI102" s="50">
        <f>VLOOKUP(A102,[1]Sheet7!E:G,2,FALSE)</f>
        <v>0</v>
      </c>
      <c r="CJ102" s="50">
        <f>VLOOKUP(A102,[1]Sheet7!E:G,3,FALSE)</f>
        <v>20000</v>
      </c>
      <c r="CK102" s="50">
        <f t="shared" si="19"/>
        <v>315000</v>
      </c>
      <c r="CL102" s="53"/>
    </row>
    <row r="103" spans="1:90" ht="14.5" x14ac:dyDescent="0.35">
      <c r="A103" s="47">
        <v>7671</v>
      </c>
      <c r="B103" s="18" t="s">
        <v>628</v>
      </c>
      <c r="C103" s="18" t="s">
        <v>627</v>
      </c>
      <c r="D103" s="18" t="s">
        <v>629</v>
      </c>
      <c r="E103" s="18" t="s">
        <v>105</v>
      </c>
      <c r="F103" s="18">
        <v>2026</v>
      </c>
      <c r="G103" s="18"/>
      <c r="H103" s="18"/>
      <c r="I103" s="18"/>
      <c r="J103" s="18"/>
      <c r="K103" s="48" t="s">
        <v>126</v>
      </c>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v>1</v>
      </c>
      <c r="AS103" s="18"/>
      <c r="AT103" s="18"/>
      <c r="AU103" s="18"/>
      <c r="AV103" s="18"/>
      <c r="AW103" s="18"/>
      <c r="AX103" s="18"/>
      <c r="AY103" s="18"/>
      <c r="AZ103" s="18"/>
      <c r="BA103" s="18"/>
      <c r="BB103" s="18"/>
      <c r="BC103" s="18"/>
      <c r="BD103" s="50" t="s">
        <v>125</v>
      </c>
      <c r="BE103" s="48"/>
      <c r="BF103" s="18"/>
      <c r="BG103" s="51"/>
      <c r="BH103" s="50"/>
      <c r="BI103" s="50"/>
      <c r="BJ103" s="50"/>
      <c r="BK103" s="50"/>
      <c r="BL103" s="50"/>
      <c r="BM103" s="50"/>
      <c r="BN103" s="50">
        <f t="shared" si="15"/>
        <v>0</v>
      </c>
      <c r="BO103" s="50">
        <f t="shared" si="16"/>
        <v>130000</v>
      </c>
      <c r="BP103" s="50"/>
      <c r="BQ103" s="50">
        <f t="shared" si="17"/>
        <v>130000</v>
      </c>
      <c r="BR103" s="50">
        <v>130000</v>
      </c>
      <c r="BS103" s="50">
        <f t="shared" si="18"/>
        <v>0</v>
      </c>
      <c r="BT103" s="50"/>
      <c r="BU103" s="50"/>
      <c r="BV103" s="52"/>
      <c r="BW103" s="50">
        <v>130000</v>
      </c>
      <c r="BX103" s="50">
        <v>0</v>
      </c>
      <c r="BY103" s="50">
        <v>0</v>
      </c>
      <c r="BZ103" s="50">
        <v>0</v>
      </c>
      <c r="CA103" s="50"/>
      <c r="CB103" s="50"/>
      <c r="CC103" s="50">
        <v>0</v>
      </c>
      <c r="CD103" s="50"/>
      <c r="CE103" s="50"/>
      <c r="CF103" s="50"/>
      <c r="CG103" s="50"/>
      <c r="CH103" s="50"/>
      <c r="CI103" s="50">
        <f>VLOOKUP(A103,[1]Sheet7!E:G,2,FALSE)</f>
        <v>0</v>
      </c>
      <c r="CJ103" s="50">
        <f>VLOOKUP(A103,[1]Sheet7!E:G,3,FALSE)</f>
        <v>0</v>
      </c>
      <c r="CK103" s="50">
        <f t="shared" si="19"/>
        <v>130000</v>
      </c>
      <c r="CL103" s="53"/>
    </row>
    <row r="104" spans="1:90" ht="14.5" x14ac:dyDescent="0.35">
      <c r="A104" s="47">
        <v>7665</v>
      </c>
      <c r="B104" s="18" t="s">
        <v>630</v>
      </c>
      <c r="C104" s="18" t="s">
        <v>627</v>
      </c>
      <c r="D104" s="18" t="s">
        <v>629</v>
      </c>
      <c r="E104" s="18" t="s">
        <v>105</v>
      </c>
      <c r="F104" s="18">
        <v>2026</v>
      </c>
      <c r="G104" s="18"/>
      <c r="H104" s="18"/>
      <c r="I104" s="18"/>
      <c r="J104" s="18"/>
      <c r="K104" s="48" t="s">
        <v>126</v>
      </c>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v>1</v>
      </c>
      <c r="AS104" s="18"/>
      <c r="AT104" s="18"/>
      <c r="AU104" s="18"/>
      <c r="AV104" s="18"/>
      <c r="AW104" s="18"/>
      <c r="AX104" s="18"/>
      <c r="AY104" s="18"/>
      <c r="AZ104" s="18"/>
      <c r="BA104" s="18"/>
      <c r="BB104" s="18"/>
      <c r="BC104" s="18"/>
      <c r="BD104" s="50" t="s">
        <v>125</v>
      </c>
      <c r="BE104" s="48"/>
      <c r="BF104" s="18"/>
      <c r="BG104" s="51"/>
      <c r="BH104" s="50"/>
      <c r="BI104" s="50"/>
      <c r="BJ104" s="50"/>
      <c r="BK104" s="50"/>
      <c r="BL104" s="50"/>
      <c r="BM104" s="50"/>
      <c r="BN104" s="50">
        <f t="shared" si="15"/>
        <v>0</v>
      </c>
      <c r="BO104" s="50">
        <f t="shared" si="16"/>
        <v>39952</v>
      </c>
      <c r="BP104" s="50"/>
      <c r="BQ104" s="50">
        <f t="shared" si="17"/>
        <v>39952</v>
      </c>
      <c r="BR104" s="50">
        <v>39952</v>
      </c>
      <c r="BS104" s="50">
        <f t="shared" si="18"/>
        <v>0</v>
      </c>
      <c r="BT104" s="50"/>
      <c r="BU104" s="50"/>
      <c r="BV104" s="52"/>
      <c r="BW104" s="50">
        <v>39952</v>
      </c>
      <c r="BX104" s="50">
        <v>0</v>
      </c>
      <c r="BY104" s="50">
        <v>0</v>
      </c>
      <c r="BZ104" s="50">
        <v>0</v>
      </c>
      <c r="CA104" s="18"/>
      <c r="CB104" s="18"/>
      <c r="CC104" s="50">
        <v>0</v>
      </c>
      <c r="CD104" s="18"/>
      <c r="CE104" s="18"/>
      <c r="CF104" s="18"/>
      <c r="CG104" s="18"/>
      <c r="CH104" s="18"/>
      <c r="CI104" s="50">
        <f>VLOOKUP(A104,[1]Sheet7!E:G,2,FALSE)</f>
        <v>0</v>
      </c>
      <c r="CJ104" s="50">
        <f>VLOOKUP(A104,[1]Sheet7!E:G,3,FALSE)</f>
        <v>0</v>
      </c>
      <c r="CK104" s="50">
        <f t="shared" si="19"/>
        <v>39952</v>
      </c>
      <c r="CL104" s="53"/>
    </row>
    <row r="105" spans="1:90" ht="14.5" x14ac:dyDescent="0.35">
      <c r="A105" s="47">
        <v>7669</v>
      </c>
      <c r="B105" s="18" t="s">
        <v>631</v>
      </c>
      <c r="C105" s="18" t="s">
        <v>627</v>
      </c>
      <c r="D105" s="18" t="s">
        <v>632</v>
      </c>
      <c r="E105" s="18" t="s">
        <v>633</v>
      </c>
      <c r="F105" s="18">
        <v>2026</v>
      </c>
      <c r="G105" s="18"/>
      <c r="H105" s="18"/>
      <c r="I105" s="18"/>
      <c r="J105" s="18"/>
      <c r="K105" s="48" t="s">
        <v>126</v>
      </c>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v>1</v>
      </c>
      <c r="AS105" s="18"/>
      <c r="AT105" s="18"/>
      <c r="AU105" s="18"/>
      <c r="AV105" s="18"/>
      <c r="AW105" s="18"/>
      <c r="AX105" s="18"/>
      <c r="AY105" s="18"/>
      <c r="AZ105" s="18"/>
      <c r="BA105" s="18"/>
      <c r="BB105" s="18"/>
      <c r="BC105" s="18"/>
      <c r="BD105" s="50" t="s">
        <v>125</v>
      </c>
      <c r="BE105" s="48"/>
      <c r="BF105" s="18"/>
      <c r="BG105" s="51"/>
      <c r="BH105" s="50"/>
      <c r="BI105" s="50"/>
      <c r="BJ105" s="50"/>
      <c r="BK105" s="50"/>
      <c r="BL105" s="50"/>
      <c r="BM105" s="50"/>
      <c r="BN105" s="50">
        <f t="shared" si="15"/>
        <v>0</v>
      </c>
      <c r="BO105" s="50">
        <f t="shared" si="16"/>
        <v>15000</v>
      </c>
      <c r="BP105" s="50"/>
      <c r="BQ105" s="50">
        <f t="shared" si="17"/>
        <v>15000</v>
      </c>
      <c r="BR105" s="50">
        <v>15000</v>
      </c>
      <c r="BS105" s="50">
        <f t="shared" si="18"/>
        <v>0</v>
      </c>
      <c r="BT105" s="50"/>
      <c r="BU105" s="50"/>
      <c r="BV105" s="52"/>
      <c r="BW105" s="50"/>
      <c r="BX105" s="50">
        <v>0</v>
      </c>
      <c r="BY105" s="50">
        <v>0</v>
      </c>
      <c r="BZ105" s="50">
        <v>0</v>
      </c>
      <c r="CA105" s="50"/>
      <c r="CB105" s="50"/>
      <c r="CC105" s="50">
        <v>15000</v>
      </c>
      <c r="CD105" s="50"/>
      <c r="CE105" s="50"/>
      <c r="CF105" s="50"/>
      <c r="CG105" s="50"/>
      <c r="CH105" s="50"/>
      <c r="CI105" s="50">
        <v>0</v>
      </c>
      <c r="CJ105" s="50">
        <v>0</v>
      </c>
      <c r="CK105" s="50">
        <f t="shared" si="19"/>
        <v>15000</v>
      </c>
      <c r="CL105" s="53"/>
    </row>
    <row r="106" spans="1:90" ht="14.5" x14ac:dyDescent="0.35">
      <c r="A106" s="47">
        <v>7642</v>
      </c>
      <c r="B106" s="18" t="s">
        <v>635</v>
      </c>
      <c r="C106" s="18" t="s">
        <v>634</v>
      </c>
      <c r="D106" s="18" t="s">
        <v>636</v>
      </c>
      <c r="E106" s="18" t="s">
        <v>637</v>
      </c>
      <c r="F106" s="18">
        <v>2026</v>
      </c>
      <c r="G106" s="18"/>
      <c r="H106" s="18"/>
      <c r="I106" s="18"/>
      <c r="J106" s="18"/>
      <c r="K106" s="48" t="s">
        <v>126</v>
      </c>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v>1</v>
      </c>
      <c r="AS106" s="18"/>
      <c r="AT106" s="18"/>
      <c r="AU106" s="18"/>
      <c r="AV106" s="18"/>
      <c r="AW106" s="18"/>
      <c r="AX106" s="18"/>
      <c r="AY106" s="18"/>
      <c r="AZ106" s="18"/>
      <c r="BA106" s="18"/>
      <c r="BB106" s="18"/>
      <c r="BC106" s="18"/>
      <c r="BD106" s="50" t="s">
        <v>125</v>
      </c>
      <c r="BE106" s="48"/>
      <c r="BF106" s="18"/>
      <c r="BG106" s="51"/>
      <c r="BH106" s="50">
        <v>42763.13</v>
      </c>
      <c r="BI106" s="50"/>
      <c r="BJ106" s="50"/>
      <c r="BK106" s="50">
        <v>118559.07</v>
      </c>
      <c r="BL106" s="50"/>
      <c r="BM106" s="50"/>
      <c r="BN106" s="50">
        <f t="shared" si="15"/>
        <v>161322.20000000001</v>
      </c>
      <c r="BO106" s="50">
        <f t="shared" si="16"/>
        <v>0</v>
      </c>
      <c r="BP106" s="50"/>
      <c r="BQ106" s="50">
        <f t="shared" si="17"/>
        <v>161322.20000000001</v>
      </c>
      <c r="BR106" s="50">
        <v>161322.20000000001</v>
      </c>
      <c r="BS106" s="50">
        <f t="shared" si="18"/>
        <v>0</v>
      </c>
      <c r="BT106" s="50"/>
      <c r="BU106" s="50"/>
      <c r="BV106" s="52"/>
      <c r="BW106" s="50">
        <v>121322.2</v>
      </c>
      <c r="BX106" s="50">
        <v>0</v>
      </c>
      <c r="BY106" s="50">
        <v>40000</v>
      </c>
      <c r="BZ106" s="50">
        <v>0</v>
      </c>
      <c r="CA106" s="50"/>
      <c r="CB106" s="50"/>
      <c r="CC106" s="50">
        <v>0</v>
      </c>
      <c r="CD106" s="50"/>
      <c r="CE106" s="50"/>
      <c r="CF106" s="50"/>
      <c r="CG106" s="50"/>
      <c r="CH106" s="50"/>
      <c r="CI106" s="50">
        <f>VLOOKUP(A106,[1]Sheet7!E:G,2,FALSE)</f>
        <v>33000</v>
      </c>
      <c r="CJ106" s="50">
        <f>VLOOKUP(A106,[1]Sheet7!E:G,3,FALSE)</f>
        <v>53774.07</v>
      </c>
      <c r="CK106" s="50">
        <f t="shared" si="19"/>
        <v>194322.2</v>
      </c>
      <c r="CL106" s="53"/>
    </row>
    <row r="107" spans="1:90" ht="14.5" x14ac:dyDescent="0.35">
      <c r="A107" s="47">
        <v>7486</v>
      </c>
      <c r="B107" s="18" t="s">
        <v>638</v>
      </c>
      <c r="C107" s="18" t="s">
        <v>634</v>
      </c>
      <c r="D107" s="18" t="s">
        <v>639</v>
      </c>
      <c r="E107" s="18" t="s">
        <v>105</v>
      </c>
      <c r="F107" s="18">
        <v>2026</v>
      </c>
      <c r="G107" s="18" t="s">
        <v>640</v>
      </c>
      <c r="H107" s="18" t="s">
        <v>634</v>
      </c>
      <c r="I107" s="18"/>
      <c r="J107" s="18"/>
      <c r="K107" s="48" t="s">
        <v>126</v>
      </c>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t="s">
        <v>350</v>
      </c>
      <c r="AR107" s="18">
        <f>VLOOKUP($A107,[1]Sheet1!$A:$G,7,FALSE)</f>
        <v>1</v>
      </c>
      <c r="AS107" s="18">
        <f>VLOOKUP($A107,[1]Sheet1!$A:$G,6,FALSE)</f>
        <v>2</v>
      </c>
      <c r="AT107" s="18"/>
      <c r="AU107" s="18"/>
      <c r="AV107" s="18"/>
      <c r="AW107" s="18"/>
      <c r="AX107" s="18">
        <v>1</v>
      </c>
      <c r="AY107" s="18"/>
      <c r="AZ107" s="18"/>
      <c r="BA107" s="18"/>
      <c r="BB107" s="18"/>
      <c r="BC107" s="18"/>
      <c r="BD107" s="50" t="s">
        <v>125</v>
      </c>
      <c r="BE107" s="48"/>
      <c r="BF107" s="18"/>
      <c r="BG107" s="51"/>
      <c r="BH107" s="50"/>
      <c r="BI107" s="50"/>
      <c r="BJ107" s="50"/>
      <c r="BK107" s="50"/>
      <c r="BL107" s="50"/>
      <c r="BM107" s="50"/>
      <c r="BN107" s="50">
        <f t="shared" si="15"/>
        <v>0</v>
      </c>
      <c r="BO107" s="50">
        <f t="shared" si="16"/>
        <v>156600</v>
      </c>
      <c r="BP107" s="50"/>
      <c r="BQ107" s="50">
        <f t="shared" si="17"/>
        <v>156600</v>
      </c>
      <c r="BR107" s="50">
        <v>156600</v>
      </c>
      <c r="BS107" s="50">
        <f t="shared" si="18"/>
        <v>0</v>
      </c>
      <c r="BT107" s="50"/>
      <c r="BU107" s="50"/>
      <c r="BV107" s="52"/>
      <c r="BW107" s="50"/>
      <c r="BX107" s="50">
        <v>0</v>
      </c>
      <c r="BY107" s="50">
        <v>0</v>
      </c>
      <c r="BZ107" s="50">
        <v>0</v>
      </c>
      <c r="CA107" s="50"/>
      <c r="CB107" s="50"/>
      <c r="CC107" s="50">
        <v>155100</v>
      </c>
      <c r="CD107" s="50">
        <v>1500</v>
      </c>
      <c r="CE107" s="50"/>
      <c r="CF107" s="50"/>
      <c r="CG107" s="50"/>
      <c r="CH107" s="50"/>
      <c r="CI107" s="50">
        <f>VLOOKUP(A107,[1]Sheet7!E:G,2,FALSE)</f>
        <v>0</v>
      </c>
      <c r="CJ107" s="50">
        <f>VLOOKUP(A107,[1]Sheet7!E:G,3,FALSE)</f>
        <v>0</v>
      </c>
      <c r="CK107" s="50">
        <f t="shared" si="19"/>
        <v>156600</v>
      </c>
      <c r="CL107" s="53"/>
    </row>
    <row r="108" spans="1:90" ht="14.5" x14ac:dyDescent="0.35">
      <c r="A108" s="47">
        <v>7653</v>
      </c>
      <c r="B108" s="18" t="s">
        <v>641</v>
      </c>
      <c r="C108" s="18" t="s">
        <v>634</v>
      </c>
      <c r="D108" s="18" t="s">
        <v>308</v>
      </c>
      <c r="E108" s="18" t="s">
        <v>642</v>
      </c>
      <c r="F108" s="18">
        <v>2026</v>
      </c>
      <c r="G108" s="18"/>
      <c r="H108" s="18"/>
      <c r="I108" s="18"/>
      <c r="J108" s="18"/>
      <c r="K108" s="48" t="s">
        <v>126</v>
      </c>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t="s">
        <v>120</v>
      </c>
      <c r="AJ108" s="18" t="s">
        <v>335</v>
      </c>
      <c r="AK108" s="18"/>
      <c r="AL108" s="18"/>
      <c r="AM108" s="18"/>
      <c r="AN108" s="18"/>
      <c r="AO108" s="18"/>
      <c r="AP108" s="18"/>
      <c r="AQ108" s="18" t="s">
        <v>350</v>
      </c>
      <c r="AR108" s="18">
        <v>1</v>
      </c>
      <c r="AS108" s="18"/>
      <c r="AT108" s="18"/>
      <c r="AU108" s="18"/>
      <c r="AV108" s="18">
        <v>4</v>
      </c>
      <c r="AW108" s="18">
        <v>3</v>
      </c>
      <c r="AX108" s="18"/>
      <c r="AY108" s="18"/>
      <c r="AZ108" s="18"/>
      <c r="BA108" s="18"/>
      <c r="BB108" s="18"/>
      <c r="BC108" s="18"/>
      <c r="BD108" s="50" t="s">
        <v>125</v>
      </c>
      <c r="BE108" s="48"/>
      <c r="BF108" s="18"/>
      <c r="BG108" s="51"/>
      <c r="BH108" s="50">
        <v>50000</v>
      </c>
      <c r="BI108" s="50"/>
      <c r="BJ108" s="50"/>
      <c r="BK108" s="50"/>
      <c r="BL108" s="50"/>
      <c r="BM108" s="50"/>
      <c r="BN108" s="50">
        <f t="shared" si="15"/>
        <v>50000</v>
      </c>
      <c r="BO108" s="50">
        <f t="shared" si="16"/>
        <v>0</v>
      </c>
      <c r="BP108" s="50"/>
      <c r="BQ108" s="50">
        <f t="shared" si="17"/>
        <v>50000</v>
      </c>
      <c r="BR108" s="50">
        <v>50000</v>
      </c>
      <c r="BS108" s="50">
        <f t="shared" si="18"/>
        <v>0</v>
      </c>
      <c r="BT108" s="50"/>
      <c r="BU108" s="50"/>
      <c r="BV108" s="52"/>
      <c r="BW108" s="50"/>
      <c r="BX108" s="50">
        <v>50000</v>
      </c>
      <c r="BY108" s="50">
        <v>0</v>
      </c>
      <c r="BZ108" s="50">
        <v>0</v>
      </c>
      <c r="CA108" s="50"/>
      <c r="CB108" s="50"/>
      <c r="CC108" s="50"/>
      <c r="CD108" s="50"/>
      <c r="CE108" s="50"/>
      <c r="CF108" s="50"/>
      <c r="CG108" s="50"/>
      <c r="CH108" s="50"/>
      <c r="CI108" s="50">
        <f>VLOOKUP(A108,[1]Sheet7!E:G,2,FALSE)</f>
        <v>80000</v>
      </c>
      <c r="CJ108" s="50">
        <f>VLOOKUP(A108,[1]Sheet7!E:G,3,FALSE)</f>
        <v>0</v>
      </c>
      <c r="CK108" s="50">
        <f t="shared" si="19"/>
        <v>130000</v>
      </c>
      <c r="CL108" s="53"/>
    </row>
    <row r="109" spans="1:90" ht="14.5" x14ac:dyDescent="0.35">
      <c r="A109" s="47" t="s">
        <v>643</v>
      </c>
      <c r="B109" s="18" t="s">
        <v>644</v>
      </c>
      <c r="C109" s="18" t="s">
        <v>634</v>
      </c>
      <c r="D109" s="18" t="s">
        <v>639</v>
      </c>
      <c r="E109" s="18" t="s">
        <v>105</v>
      </c>
      <c r="F109" s="18"/>
      <c r="G109" s="18"/>
      <c r="H109" s="18"/>
      <c r="I109" s="18"/>
      <c r="J109" s="18"/>
      <c r="K109" s="48" t="s">
        <v>126</v>
      </c>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v>1</v>
      </c>
      <c r="AS109" s="18"/>
      <c r="AT109" s="18"/>
      <c r="AU109" s="18"/>
      <c r="AV109" s="18"/>
      <c r="AW109" s="18"/>
      <c r="AX109" s="18"/>
      <c r="AY109" s="18"/>
      <c r="AZ109" s="18"/>
      <c r="BA109" s="18"/>
      <c r="BB109" s="18"/>
      <c r="BC109" s="18"/>
      <c r="BD109" s="50" t="s">
        <v>125</v>
      </c>
      <c r="BE109" s="48"/>
      <c r="BF109" s="18"/>
      <c r="BG109" s="51"/>
      <c r="BH109" s="50"/>
      <c r="BI109" s="50"/>
      <c r="BJ109" s="50"/>
      <c r="BK109" s="50">
        <v>50000</v>
      </c>
      <c r="BL109" s="50"/>
      <c r="BM109" s="50"/>
      <c r="BN109" s="50">
        <f t="shared" si="15"/>
        <v>50000</v>
      </c>
      <c r="BO109" s="50">
        <f t="shared" si="16"/>
        <v>0</v>
      </c>
      <c r="BP109" s="50"/>
      <c r="BQ109" s="50">
        <f t="shared" si="17"/>
        <v>50000</v>
      </c>
      <c r="BR109" s="50">
        <v>50000</v>
      </c>
      <c r="BS109" s="50">
        <f t="shared" si="18"/>
        <v>0</v>
      </c>
      <c r="BT109" s="50"/>
      <c r="BU109" s="50"/>
      <c r="BV109" s="52"/>
      <c r="BW109" s="50">
        <v>50000</v>
      </c>
      <c r="BX109" s="50">
        <v>0</v>
      </c>
      <c r="BY109" s="50">
        <v>0</v>
      </c>
      <c r="BZ109" s="50">
        <v>0</v>
      </c>
      <c r="CA109" s="50"/>
      <c r="CB109" s="50"/>
      <c r="CC109" s="50">
        <v>0</v>
      </c>
      <c r="CD109" s="50"/>
      <c r="CE109" s="50"/>
      <c r="CF109" s="50"/>
      <c r="CG109" s="50"/>
      <c r="CH109" s="50"/>
      <c r="CI109" s="50"/>
      <c r="CJ109" s="50"/>
      <c r="CK109" s="50">
        <f t="shared" si="19"/>
        <v>50000</v>
      </c>
      <c r="CL109" s="53"/>
    </row>
    <row r="110" spans="1:90" s="77" customFormat="1" ht="14.25" customHeight="1" x14ac:dyDescent="0.35">
      <c r="A110" s="70"/>
      <c r="B110" s="71"/>
      <c r="C110" s="71"/>
      <c r="D110" s="71"/>
      <c r="E110" s="71"/>
      <c r="F110" s="71"/>
      <c r="G110" s="71"/>
      <c r="H110" s="71"/>
      <c r="I110" s="71"/>
      <c r="J110" s="71"/>
      <c r="K110" s="72"/>
      <c r="L110" s="71"/>
      <c r="M110" s="71"/>
      <c r="N110" s="71"/>
      <c r="O110" s="73"/>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4"/>
      <c r="BE110" s="72"/>
      <c r="BF110" s="71"/>
      <c r="BG110" s="74"/>
      <c r="BH110" s="74"/>
      <c r="BI110" s="74"/>
      <c r="BJ110" s="74"/>
      <c r="BK110" s="74"/>
      <c r="BL110" s="74"/>
      <c r="BM110" s="74"/>
      <c r="BN110" s="74"/>
      <c r="BO110" s="74"/>
      <c r="BP110" s="74"/>
      <c r="BQ110" s="74">
        <f>SUM(BQ4:BQ109)</f>
        <v>30153997.569999997</v>
      </c>
      <c r="BR110" s="74">
        <f>SUM(BR4:BR109)</f>
        <v>41199182.409999996</v>
      </c>
      <c r="BS110" s="74">
        <f>SUM(BS4:BS109)</f>
        <v>10916265.84</v>
      </c>
      <c r="BT110" s="74">
        <f>SUM(BT4:BT109)</f>
        <v>2501167.31</v>
      </c>
      <c r="BU110" s="74">
        <f>SUM(BU4:BU109)</f>
        <v>1077305.1499999999</v>
      </c>
      <c r="BV110" s="75"/>
      <c r="BW110" s="74">
        <f t="shared" ref="BW110:CF110" si="22">SUM(BW4:BW109)</f>
        <v>7845366.7000000002</v>
      </c>
      <c r="BX110" s="74">
        <f t="shared" si="22"/>
        <v>2157388.4</v>
      </c>
      <c r="BY110" s="74">
        <f t="shared" si="22"/>
        <v>9624299.7699999996</v>
      </c>
      <c r="BZ110" s="74">
        <f t="shared" si="22"/>
        <v>1317244.17</v>
      </c>
      <c r="CA110" s="74">
        <f t="shared" si="22"/>
        <v>1985874.6</v>
      </c>
      <c r="CB110" s="74">
        <f t="shared" si="22"/>
        <v>30000</v>
      </c>
      <c r="CC110" s="74">
        <f t="shared" si="22"/>
        <v>5059654.68</v>
      </c>
      <c r="CD110" s="74">
        <f t="shared" si="22"/>
        <v>2134169.25</v>
      </c>
      <c r="CE110" s="74">
        <f t="shared" si="22"/>
        <v>2983201.5</v>
      </c>
      <c r="CF110" s="74">
        <f t="shared" si="22"/>
        <v>150266</v>
      </c>
      <c r="CG110" s="74">
        <v>9040988.8100000005</v>
      </c>
      <c r="CH110" s="74">
        <v>3934378.15</v>
      </c>
      <c r="CI110" s="74">
        <f>SUM(CI4:CI109)</f>
        <v>7185572.5600000005</v>
      </c>
      <c r="CJ110" s="74">
        <f>SUM(CJ4:CJ109)</f>
        <v>4913856.540000001</v>
      </c>
      <c r="CK110" s="74"/>
      <c r="CL110" s="76"/>
    </row>
    <row r="111" spans="1:90" ht="14.25" customHeight="1" x14ac:dyDescent="0.35">
      <c r="A111" s="78"/>
      <c r="K111" s="79"/>
      <c r="O111" s="80"/>
      <c r="W111" s="81"/>
      <c r="AH111" s="82"/>
      <c r="AR111" s="81"/>
      <c r="AW111" s="82"/>
      <c r="BD111" s="53"/>
      <c r="BE111" s="79"/>
      <c r="BG111" s="53"/>
      <c r="BH111" s="83"/>
      <c r="BI111" s="83"/>
      <c r="BJ111" s="83"/>
      <c r="BK111" s="83"/>
      <c r="BL111" s="83"/>
      <c r="BM111" s="83"/>
      <c r="BN111" s="83"/>
      <c r="BO111" s="83"/>
      <c r="BP111" s="84"/>
      <c r="BQ111" s="53"/>
      <c r="BR111" s="53"/>
      <c r="BS111" s="53"/>
      <c r="BT111" s="53"/>
      <c r="BU111" s="53"/>
      <c r="BV111" s="15"/>
      <c r="BW111" s="53"/>
      <c r="BX111" s="53"/>
      <c r="BY111" s="53"/>
      <c r="BZ111" s="53"/>
      <c r="CA111" s="53"/>
      <c r="CB111" s="53"/>
      <c r="CC111" s="53"/>
      <c r="CD111" s="53"/>
      <c r="CE111" s="85"/>
      <c r="CF111" s="53"/>
      <c r="CG111" s="53"/>
      <c r="CH111" s="53"/>
      <c r="CI111" s="53"/>
      <c r="CJ111" s="53"/>
      <c r="CK111" s="53"/>
      <c r="CL111" s="53"/>
    </row>
    <row r="112" spans="1:90" ht="14.25" customHeight="1" x14ac:dyDescent="0.35">
      <c r="A112" s="78"/>
      <c r="K112" s="79"/>
      <c r="O112" s="80"/>
      <c r="W112" s="81"/>
      <c r="AH112" s="82"/>
      <c r="AR112" s="81"/>
      <c r="AW112" s="82"/>
      <c r="BD112" s="53"/>
      <c r="BE112" s="79"/>
      <c r="BG112" s="53"/>
      <c r="BH112" s="86"/>
      <c r="BI112" s="86"/>
      <c r="BJ112" s="86"/>
      <c r="BK112" s="86"/>
      <c r="BL112" s="86"/>
      <c r="BM112" s="86"/>
      <c r="BN112" s="86"/>
      <c r="BO112" s="86"/>
      <c r="BP112" s="84"/>
      <c r="BQ112" s="53"/>
      <c r="BR112" s="53"/>
      <c r="BS112" s="53"/>
      <c r="BT112" s="53"/>
      <c r="BU112" s="53"/>
      <c r="BV112" s="15"/>
      <c r="BW112" s="53"/>
      <c r="BX112" s="53"/>
      <c r="BY112" s="53"/>
      <c r="BZ112" s="53"/>
      <c r="CA112" s="53"/>
      <c r="CB112" s="53"/>
      <c r="CC112" s="53"/>
      <c r="CD112" s="53"/>
      <c r="CE112" s="85"/>
      <c r="CF112" s="53"/>
      <c r="CG112" s="53"/>
      <c r="CH112" s="53"/>
      <c r="CI112" s="53"/>
      <c r="CJ112" s="53"/>
      <c r="CK112" s="53"/>
      <c r="CL112" s="53"/>
    </row>
    <row r="113" spans="1:90" ht="14.25" customHeight="1" x14ac:dyDescent="0.35">
      <c r="A113" s="78"/>
      <c r="K113" s="79"/>
      <c r="O113" s="80"/>
      <c r="W113" s="81"/>
      <c r="AH113" s="82"/>
      <c r="AR113" s="81"/>
      <c r="AW113" s="82"/>
      <c r="BD113" s="53"/>
      <c r="BE113" s="79"/>
      <c r="BG113" s="53"/>
      <c r="BH113" s="86"/>
      <c r="BI113" s="86"/>
      <c r="BJ113" s="86"/>
      <c r="BK113" s="86"/>
      <c r="BL113" s="86"/>
      <c r="BM113" s="86"/>
      <c r="BN113" s="86"/>
      <c r="BO113" s="86"/>
      <c r="BP113" s="84"/>
      <c r="BQ113" s="53"/>
      <c r="BR113" s="53"/>
      <c r="BS113" s="53"/>
      <c r="BT113" s="53"/>
      <c r="BU113" s="53"/>
      <c r="BV113" s="15"/>
      <c r="BW113" s="53"/>
      <c r="BX113" s="53"/>
      <c r="BY113" s="53"/>
      <c r="BZ113" s="53"/>
      <c r="CA113" s="53"/>
      <c r="CB113" s="53"/>
      <c r="CC113" s="53"/>
      <c r="CD113" s="53"/>
      <c r="CE113" s="85"/>
      <c r="CF113" s="53"/>
      <c r="CG113" s="53"/>
      <c r="CH113" s="53"/>
      <c r="CI113" s="53"/>
      <c r="CJ113" s="53"/>
      <c r="CK113" s="53"/>
      <c r="CL113" s="53"/>
    </row>
    <row r="114" spans="1:90" ht="14.25" customHeight="1" x14ac:dyDescent="0.35">
      <c r="A114" s="78"/>
      <c r="K114" s="79"/>
      <c r="O114" s="80"/>
      <c r="W114" s="81"/>
      <c r="AH114" s="82"/>
      <c r="AR114" s="81"/>
      <c r="AW114" s="82"/>
      <c r="BD114" s="53"/>
      <c r="BE114" s="79"/>
      <c r="BG114" s="53"/>
      <c r="BH114" s="86"/>
      <c r="BI114" s="86"/>
      <c r="BJ114" s="86"/>
      <c r="BK114" s="86"/>
      <c r="BL114" s="86"/>
      <c r="BM114" s="86"/>
      <c r="BN114" s="86"/>
      <c r="BO114" s="86"/>
      <c r="BP114" s="84"/>
      <c r="BQ114" s="53"/>
      <c r="BR114" s="53"/>
      <c r="BS114" s="53"/>
      <c r="BT114" s="53"/>
      <c r="BU114" s="53"/>
      <c r="BV114" s="15"/>
      <c r="BW114" s="53"/>
      <c r="BX114" s="53"/>
      <c r="BY114" s="53"/>
      <c r="BZ114" s="53"/>
      <c r="CA114" s="53"/>
      <c r="CB114" s="53"/>
      <c r="CC114" s="53"/>
      <c r="CD114" s="53"/>
      <c r="CE114" s="85"/>
      <c r="CF114" s="53"/>
      <c r="CG114" s="53"/>
      <c r="CH114" s="53"/>
      <c r="CI114" s="53"/>
      <c r="CJ114" s="53"/>
      <c r="CK114" s="53"/>
      <c r="CL114" s="53"/>
    </row>
    <row r="115" spans="1:90" ht="14.25" customHeight="1" x14ac:dyDescent="0.45">
      <c r="A115" s="87" t="s">
        <v>645</v>
      </c>
      <c r="K115" s="79"/>
      <c r="O115" s="80"/>
      <c r="W115" s="81"/>
      <c r="AH115" s="82"/>
      <c r="AR115" s="81"/>
      <c r="AW115" s="82"/>
      <c r="BD115" s="53"/>
      <c r="BE115" s="79"/>
      <c r="BG115" s="53"/>
      <c r="BH115" s="88"/>
      <c r="BI115" s="88"/>
      <c r="BJ115" s="88"/>
      <c r="BK115" s="88"/>
      <c r="BL115" s="88"/>
      <c r="BM115" s="88"/>
      <c r="BN115" s="88"/>
      <c r="BO115" s="88"/>
      <c r="BP115" s="84"/>
      <c r="BQ115" s="53"/>
      <c r="BR115" s="53"/>
      <c r="BS115" s="53"/>
      <c r="BT115" s="53"/>
      <c r="BU115" s="53"/>
      <c r="BV115" s="15"/>
      <c r="BW115" s="53"/>
      <c r="BX115" s="53"/>
      <c r="BY115" s="53"/>
      <c r="BZ115" s="53"/>
      <c r="CA115" s="53"/>
      <c r="CB115" s="53"/>
      <c r="CC115" s="53"/>
      <c r="CD115" s="53"/>
      <c r="CE115" s="85"/>
      <c r="CF115" s="53"/>
      <c r="CG115" s="53"/>
      <c r="CH115" s="53"/>
      <c r="CI115" s="53"/>
      <c r="CJ115" s="53"/>
      <c r="CK115" s="53"/>
      <c r="CL115" s="53"/>
    </row>
    <row r="116" spans="1:90" ht="14.25" customHeight="1" x14ac:dyDescent="0.35">
      <c r="A116" s="89">
        <v>7468</v>
      </c>
      <c r="B116" s="18" t="s">
        <v>646</v>
      </c>
      <c r="C116" s="18" t="s">
        <v>86</v>
      </c>
      <c r="D116" s="18" t="s">
        <v>647</v>
      </c>
      <c r="E116" s="18" t="s">
        <v>105</v>
      </c>
      <c r="F116" s="18">
        <v>2026</v>
      </c>
      <c r="G116" s="18" t="s">
        <v>648</v>
      </c>
      <c r="H116" s="18" t="s">
        <v>649</v>
      </c>
      <c r="I116" s="18"/>
      <c r="J116" s="18"/>
      <c r="K116" s="48">
        <f t="shared" ref="K116:K126" si="23">SUM(W116:AH116)</f>
        <v>37.589999999999996</v>
      </c>
      <c r="L116" s="18" t="s">
        <v>102</v>
      </c>
      <c r="M116" s="18"/>
      <c r="N116" s="18"/>
      <c r="O116" s="18"/>
      <c r="P116" s="18"/>
      <c r="Q116" s="18"/>
      <c r="R116" s="18"/>
      <c r="S116" s="18"/>
      <c r="T116" s="18"/>
      <c r="U116" s="18"/>
      <c r="V116" s="18"/>
      <c r="W116" s="18"/>
      <c r="X116" s="18"/>
      <c r="Y116" s="18"/>
      <c r="Z116" s="18"/>
      <c r="AA116" s="18">
        <v>14.87</v>
      </c>
      <c r="AB116" s="18"/>
      <c r="AC116" s="18"/>
      <c r="AD116" s="18"/>
      <c r="AE116" s="18"/>
      <c r="AF116" s="18">
        <v>22.72</v>
      </c>
      <c r="AG116" s="18"/>
      <c r="AH116" s="18"/>
      <c r="AI116" s="18" t="s">
        <v>137</v>
      </c>
      <c r="AJ116" s="18">
        <v>20</v>
      </c>
      <c r="AK116" s="18">
        <v>14</v>
      </c>
      <c r="AL116" s="18"/>
      <c r="AM116" s="18"/>
      <c r="AN116" s="18"/>
      <c r="AO116" s="18"/>
      <c r="AP116" s="18"/>
      <c r="AQ116" s="18"/>
      <c r="AR116" s="18">
        <f>VLOOKUP($A116,[1]Sheet1!$A:$G,7,FALSE)</f>
        <v>1</v>
      </c>
      <c r="AS116" s="18">
        <f>VLOOKUP($A116,[1]Sheet1!$A:$G,6,FALSE)</f>
        <v>2</v>
      </c>
      <c r="AT116" s="18"/>
      <c r="AU116" s="18"/>
      <c r="AV116" s="18"/>
      <c r="AW116" s="18"/>
      <c r="AX116" s="18"/>
      <c r="AY116" s="18"/>
      <c r="AZ116" s="18"/>
      <c r="BA116" s="18"/>
      <c r="BB116" s="18"/>
      <c r="BC116" s="18"/>
      <c r="BD116" s="50" t="s">
        <v>96</v>
      </c>
      <c r="BE116" s="48">
        <v>119.08627796788626</v>
      </c>
      <c r="BF116" s="18">
        <v>28</v>
      </c>
      <c r="BG116" s="51"/>
      <c r="BH116" s="50"/>
      <c r="BI116" s="50"/>
      <c r="BJ116" s="50"/>
      <c r="BK116" s="50"/>
      <c r="BL116" s="50"/>
      <c r="BM116" s="50"/>
      <c r="BN116" s="50">
        <f t="shared" ref="BN116:BN155" si="24">SUM(BH116:BM116)</f>
        <v>0</v>
      </c>
      <c r="BO116" s="50">
        <f t="shared" ref="BO116:BO155" si="25">BQ116-BN116</f>
        <v>0</v>
      </c>
      <c r="BP116" s="50"/>
      <c r="BQ116" s="50">
        <f t="shared" ref="BQ116:BQ155" si="26">SUM(BW116:CD116)</f>
        <v>0</v>
      </c>
      <c r="BR116" s="50">
        <v>111665</v>
      </c>
      <c r="BS116" s="50">
        <f t="shared" ref="BS116:BS127" si="27">BR116-BQ116</f>
        <v>111665</v>
      </c>
      <c r="BT116" s="50"/>
      <c r="BU116" s="50"/>
      <c r="BV116" s="52"/>
      <c r="BW116" s="50"/>
      <c r="BX116" s="50">
        <v>0</v>
      </c>
      <c r="BY116" s="50">
        <v>0</v>
      </c>
      <c r="BZ116" s="50">
        <v>0</v>
      </c>
      <c r="CA116" s="50">
        <v>0</v>
      </c>
      <c r="CB116" s="50"/>
      <c r="CC116" s="50">
        <v>0</v>
      </c>
      <c r="CD116" s="50"/>
      <c r="CE116" s="50"/>
      <c r="CF116" s="50"/>
      <c r="CG116" s="50">
        <v>0</v>
      </c>
      <c r="CH116" s="50">
        <v>0</v>
      </c>
      <c r="CI116" s="50">
        <f>VLOOKUP(A116,[1]Sheet7!E:G,2,FALSE)</f>
        <v>0</v>
      </c>
      <c r="CJ116" s="50">
        <f>VLOOKUP(A116,[1]Sheet7!E:G,3,FALSE)</f>
        <v>18200</v>
      </c>
      <c r="CK116" s="50">
        <f t="shared" ref="CK116:CK155" si="28">BR116+CG116+CH116</f>
        <v>111665</v>
      </c>
      <c r="CL116" s="53"/>
    </row>
    <row r="117" spans="1:90" ht="14.25" customHeight="1" x14ac:dyDescent="0.35">
      <c r="A117" s="89">
        <v>7347</v>
      </c>
      <c r="B117" s="18" t="s">
        <v>650</v>
      </c>
      <c r="C117" s="18" t="s">
        <v>86</v>
      </c>
      <c r="D117" s="18" t="s">
        <v>651</v>
      </c>
      <c r="E117" s="18" t="s">
        <v>162</v>
      </c>
      <c r="F117" s="18">
        <v>2026</v>
      </c>
      <c r="G117" s="18" t="s">
        <v>652</v>
      </c>
      <c r="H117" s="18" t="s">
        <v>653</v>
      </c>
      <c r="I117" s="18"/>
      <c r="J117" s="18"/>
      <c r="K117" s="48">
        <f t="shared" si="23"/>
        <v>524.45000000000005</v>
      </c>
      <c r="L117" s="18" t="s">
        <v>144</v>
      </c>
      <c r="M117" s="18"/>
      <c r="N117" s="18"/>
      <c r="O117" s="18"/>
      <c r="P117" s="18"/>
      <c r="Q117" s="18"/>
      <c r="R117" s="18"/>
      <c r="S117" s="18"/>
      <c r="T117" s="18"/>
      <c r="U117" s="18"/>
      <c r="V117" s="18"/>
      <c r="W117" s="18"/>
      <c r="X117" s="18"/>
      <c r="Y117" s="18"/>
      <c r="Z117" s="18"/>
      <c r="AA117" s="18">
        <v>494.03</v>
      </c>
      <c r="AB117" s="18">
        <v>23.84</v>
      </c>
      <c r="AC117" s="18"/>
      <c r="AD117" s="18"/>
      <c r="AE117" s="18"/>
      <c r="AF117" s="18">
        <v>6.58</v>
      </c>
      <c r="AG117" s="18"/>
      <c r="AH117" s="18"/>
      <c r="AI117" s="18" t="s">
        <v>184</v>
      </c>
      <c r="AJ117" s="18">
        <v>16</v>
      </c>
      <c r="AK117" s="18">
        <v>7</v>
      </c>
      <c r="AL117" s="18">
        <v>7</v>
      </c>
      <c r="AM117" s="18"/>
      <c r="AN117" s="18">
        <v>9</v>
      </c>
      <c r="AO117" s="18"/>
      <c r="AP117" s="18"/>
      <c r="AQ117" s="18">
        <v>1</v>
      </c>
      <c r="AR117" s="18">
        <f>VLOOKUP($A117,[1]Sheet1!$A:$G,7,FALSE)</f>
        <v>1</v>
      </c>
      <c r="AS117" s="18">
        <f>VLOOKUP($A117,[1]Sheet1!$A:$G,6,FALSE)</f>
        <v>2</v>
      </c>
      <c r="AT117" s="18"/>
      <c r="AU117" s="18"/>
      <c r="AV117" s="18"/>
      <c r="AW117" s="18">
        <f>VLOOKUP($A117,[1]Sheet1!$A:$F,5,FALSE)</f>
        <v>3</v>
      </c>
      <c r="AX117" s="18"/>
      <c r="AY117" s="18"/>
      <c r="AZ117" s="18"/>
      <c r="BA117" s="18"/>
      <c r="BB117" s="18"/>
      <c r="BC117" s="18"/>
      <c r="BD117" s="50" t="s">
        <v>96</v>
      </c>
      <c r="BE117" s="48">
        <v>115.62627796788627</v>
      </c>
      <c r="BF117" s="18">
        <v>39</v>
      </c>
      <c r="BG117" s="51"/>
      <c r="BH117" s="50"/>
      <c r="BI117" s="50"/>
      <c r="BJ117" s="50"/>
      <c r="BK117" s="50"/>
      <c r="BL117" s="50"/>
      <c r="BM117" s="50"/>
      <c r="BN117" s="50">
        <f t="shared" si="24"/>
        <v>0</v>
      </c>
      <c r="BO117" s="50">
        <f t="shared" si="25"/>
        <v>0</v>
      </c>
      <c r="BP117" s="50"/>
      <c r="BQ117" s="50">
        <f t="shared" si="26"/>
        <v>0</v>
      </c>
      <c r="BR117" s="50">
        <v>344996</v>
      </c>
      <c r="BS117" s="50">
        <f t="shared" si="27"/>
        <v>344996</v>
      </c>
      <c r="BT117" s="50"/>
      <c r="BU117" s="50"/>
      <c r="BV117" s="52"/>
      <c r="BW117" s="50"/>
      <c r="BX117" s="50">
        <v>0</v>
      </c>
      <c r="BY117" s="50">
        <v>0</v>
      </c>
      <c r="BZ117" s="50">
        <v>0</v>
      </c>
      <c r="CA117" s="50">
        <v>0</v>
      </c>
      <c r="CB117" s="50"/>
      <c r="CC117" s="50">
        <v>0</v>
      </c>
      <c r="CD117" s="50"/>
      <c r="CE117" s="50"/>
      <c r="CF117" s="50"/>
      <c r="CG117" s="50">
        <v>0</v>
      </c>
      <c r="CH117" s="50">
        <v>0</v>
      </c>
      <c r="CI117" s="50">
        <f>VLOOKUP(A117,[1]Sheet7!E:G,2,FALSE)</f>
        <v>0</v>
      </c>
      <c r="CJ117" s="50">
        <f>VLOOKUP(A117,[1]Sheet7!E:G,3,FALSE)</f>
        <v>4500</v>
      </c>
      <c r="CK117" s="50">
        <f t="shared" si="28"/>
        <v>344996</v>
      </c>
      <c r="CL117" s="53"/>
    </row>
    <row r="118" spans="1:90" ht="14.25" customHeight="1" x14ac:dyDescent="0.35">
      <c r="A118" s="89">
        <v>7373</v>
      </c>
      <c r="B118" s="18" t="s">
        <v>654</v>
      </c>
      <c r="C118" s="18" t="s">
        <v>86</v>
      </c>
      <c r="D118" s="18" t="s">
        <v>655</v>
      </c>
      <c r="E118" s="18" t="s">
        <v>656</v>
      </c>
      <c r="F118" s="18">
        <v>2026</v>
      </c>
      <c r="G118" s="18" t="s">
        <v>657</v>
      </c>
      <c r="H118" s="18" t="s">
        <v>658</v>
      </c>
      <c r="I118" s="18"/>
      <c r="J118" s="18"/>
      <c r="K118" s="48">
        <f t="shared" si="23"/>
        <v>324.95999999999998</v>
      </c>
      <c r="L118" s="18" t="s">
        <v>306</v>
      </c>
      <c r="M118" s="18"/>
      <c r="N118" s="18"/>
      <c r="O118" s="18"/>
      <c r="P118" s="18"/>
      <c r="Q118" s="18"/>
      <c r="R118" s="18"/>
      <c r="S118" s="18"/>
      <c r="T118" s="18"/>
      <c r="U118" s="18"/>
      <c r="V118" s="18"/>
      <c r="W118" s="18"/>
      <c r="X118" s="18"/>
      <c r="Y118" s="18"/>
      <c r="Z118" s="18"/>
      <c r="AA118" s="18">
        <v>324.95999999999998</v>
      </c>
      <c r="AB118" s="18"/>
      <c r="AC118" s="18"/>
      <c r="AD118" s="18"/>
      <c r="AE118" s="18"/>
      <c r="AF118" s="18"/>
      <c r="AG118" s="18"/>
      <c r="AH118" s="18"/>
      <c r="AI118" s="18" t="s">
        <v>184</v>
      </c>
      <c r="AJ118" s="18">
        <v>21</v>
      </c>
      <c r="AK118" s="18">
        <v>15</v>
      </c>
      <c r="AL118" s="18">
        <v>13</v>
      </c>
      <c r="AM118" s="18"/>
      <c r="AN118" s="18">
        <v>5</v>
      </c>
      <c r="AO118" s="18"/>
      <c r="AP118" s="18"/>
      <c r="AQ118" s="18"/>
      <c r="AR118" s="18">
        <f>VLOOKUP($A118,[1]Sheet1!$A:$G,7,FALSE)</f>
        <v>1</v>
      </c>
      <c r="AS118" s="18"/>
      <c r="AT118" s="18"/>
      <c r="AU118" s="18"/>
      <c r="AV118" s="18"/>
      <c r="AW118" s="18"/>
      <c r="AX118" s="18"/>
      <c r="AY118" s="18"/>
      <c r="AZ118" s="18"/>
      <c r="BA118" s="18"/>
      <c r="BB118" s="18"/>
      <c r="BC118" s="18"/>
      <c r="BD118" s="50" t="s">
        <v>96</v>
      </c>
      <c r="BE118" s="48">
        <v>115.08627796788626</v>
      </c>
      <c r="BF118" s="18">
        <v>42</v>
      </c>
      <c r="BG118" s="51"/>
      <c r="BH118" s="50"/>
      <c r="BI118" s="50"/>
      <c r="BJ118" s="50"/>
      <c r="BK118" s="50"/>
      <c r="BL118" s="50"/>
      <c r="BM118" s="50"/>
      <c r="BN118" s="50">
        <f t="shared" si="24"/>
        <v>0</v>
      </c>
      <c r="BO118" s="50">
        <f t="shared" si="25"/>
        <v>0</v>
      </c>
      <c r="BP118" s="50"/>
      <c r="BQ118" s="50">
        <f t="shared" si="26"/>
        <v>0</v>
      </c>
      <c r="BR118" s="50">
        <v>832296</v>
      </c>
      <c r="BS118" s="50">
        <f t="shared" si="27"/>
        <v>832296</v>
      </c>
      <c r="BT118" s="50"/>
      <c r="BU118" s="50"/>
      <c r="BV118" s="52"/>
      <c r="BW118" s="50"/>
      <c r="BX118" s="50">
        <v>0</v>
      </c>
      <c r="BY118" s="50">
        <v>0</v>
      </c>
      <c r="BZ118" s="50">
        <v>0</v>
      </c>
      <c r="CA118" s="50"/>
      <c r="CB118" s="50"/>
      <c r="CC118" s="50">
        <v>0</v>
      </c>
      <c r="CD118" s="50"/>
      <c r="CE118" s="50"/>
      <c r="CF118" s="50"/>
      <c r="CG118" s="50">
        <v>0</v>
      </c>
      <c r="CH118" s="50">
        <v>0</v>
      </c>
      <c r="CI118" s="50">
        <f>VLOOKUP(A118,[1]Sheet7!E:G,2,FALSE)</f>
        <v>245470</v>
      </c>
      <c r="CJ118" s="50">
        <f>VLOOKUP(A118,[1]Sheet7!E:G,3,FALSE)</f>
        <v>11300</v>
      </c>
      <c r="CK118" s="50">
        <f t="shared" si="28"/>
        <v>832296</v>
      </c>
      <c r="CL118" s="53"/>
    </row>
    <row r="119" spans="1:90" ht="14.25" customHeight="1" x14ac:dyDescent="0.35">
      <c r="A119" s="89">
        <v>7400</v>
      </c>
      <c r="B119" s="18" t="s">
        <v>659</v>
      </c>
      <c r="C119" s="18" t="s">
        <v>86</v>
      </c>
      <c r="D119" s="18" t="s">
        <v>660</v>
      </c>
      <c r="E119" s="18" t="s">
        <v>105</v>
      </c>
      <c r="F119" s="18">
        <v>2026</v>
      </c>
      <c r="G119" s="18" t="s">
        <v>661</v>
      </c>
      <c r="H119" s="18" t="s">
        <v>662</v>
      </c>
      <c r="I119" s="18"/>
      <c r="J119" s="18"/>
      <c r="K119" s="48">
        <f t="shared" si="23"/>
        <v>842.34999999999991</v>
      </c>
      <c r="L119" s="18" t="s">
        <v>93</v>
      </c>
      <c r="M119" s="18"/>
      <c r="N119" s="18"/>
      <c r="O119" s="18"/>
      <c r="P119" s="18"/>
      <c r="Q119" s="18"/>
      <c r="R119" s="18"/>
      <c r="S119" s="18"/>
      <c r="T119" s="18"/>
      <c r="U119" s="18"/>
      <c r="V119" s="18" t="s">
        <v>663</v>
      </c>
      <c r="W119" s="18">
        <v>0.13</v>
      </c>
      <c r="X119" s="18"/>
      <c r="Y119" s="18"/>
      <c r="Z119" s="18"/>
      <c r="AA119" s="18">
        <v>618.77</v>
      </c>
      <c r="AB119" s="18"/>
      <c r="AC119" s="18"/>
      <c r="AD119" s="18"/>
      <c r="AE119" s="18"/>
      <c r="AF119" s="18">
        <v>223.45</v>
      </c>
      <c r="AG119" s="18"/>
      <c r="AH119" s="18"/>
      <c r="AI119" s="18" t="s">
        <v>95</v>
      </c>
      <c r="AJ119" s="18">
        <v>11</v>
      </c>
      <c r="AK119" s="18">
        <v>9</v>
      </c>
      <c r="AL119" s="18"/>
      <c r="AM119" s="18"/>
      <c r="AN119" s="18">
        <v>4</v>
      </c>
      <c r="AO119" s="18"/>
      <c r="AP119" s="18"/>
      <c r="AQ119" s="18">
        <v>1</v>
      </c>
      <c r="AR119" s="18">
        <f>VLOOKUP($A119,[1]Sheet1!$A:$G,7,FALSE)</f>
        <v>1</v>
      </c>
      <c r="AS119" s="18">
        <f>VLOOKUP($A119,[1]Sheet1!$A:$G,6,FALSE)</f>
        <v>2</v>
      </c>
      <c r="AT119" s="18"/>
      <c r="AU119" s="18"/>
      <c r="AV119" s="18">
        <f>VLOOKUP($A119,[1]Sheet1!$A:$F,4,FALSE)</f>
        <v>4</v>
      </c>
      <c r="AW119" s="18">
        <f>VLOOKUP($A119,[1]Sheet1!$A:$F,5,FALSE)</f>
        <v>3</v>
      </c>
      <c r="AX119" s="18"/>
      <c r="AY119" s="18"/>
      <c r="AZ119" s="18"/>
      <c r="BA119" s="18"/>
      <c r="BB119" s="49">
        <v>1</v>
      </c>
      <c r="BC119" s="18"/>
      <c r="BD119" s="50" t="s">
        <v>96</v>
      </c>
      <c r="BE119" s="48">
        <v>114.44627796788626</v>
      </c>
      <c r="BF119" s="18">
        <v>47</v>
      </c>
      <c r="BG119" s="51"/>
      <c r="BH119" s="50"/>
      <c r="BI119" s="50"/>
      <c r="BJ119" s="50"/>
      <c r="BK119" s="50"/>
      <c r="BL119" s="50"/>
      <c r="BM119" s="50"/>
      <c r="BN119" s="50">
        <f t="shared" si="24"/>
        <v>0</v>
      </c>
      <c r="BO119" s="50">
        <f t="shared" si="25"/>
        <v>0</v>
      </c>
      <c r="BP119" s="50"/>
      <c r="BQ119" s="50">
        <f t="shared" si="26"/>
        <v>0</v>
      </c>
      <c r="BR119" s="50">
        <v>294939.8</v>
      </c>
      <c r="BS119" s="50">
        <f t="shared" si="27"/>
        <v>294939.8</v>
      </c>
      <c r="BT119" s="50"/>
      <c r="BU119" s="50"/>
      <c r="BV119" s="52"/>
      <c r="BW119" s="50"/>
      <c r="BX119" s="50">
        <v>0</v>
      </c>
      <c r="BY119" s="50">
        <v>0</v>
      </c>
      <c r="BZ119" s="50">
        <v>0</v>
      </c>
      <c r="CA119" s="50"/>
      <c r="CB119" s="50"/>
      <c r="CC119" s="50">
        <v>0</v>
      </c>
      <c r="CD119" s="50"/>
      <c r="CE119" s="50"/>
      <c r="CF119" s="50"/>
      <c r="CG119" s="50">
        <v>0</v>
      </c>
      <c r="CH119" s="50">
        <v>0</v>
      </c>
      <c r="CI119" s="50">
        <f>VLOOKUP(A119,[1]Sheet7!E:G,2,FALSE)</f>
        <v>0</v>
      </c>
      <c r="CJ119" s="50">
        <f>VLOOKUP(A119,[1]Sheet7!E:G,3,FALSE)</f>
        <v>103301.6</v>
      </c>
      <c r="CK119" s="50">
        <f t="shared" si="28"/>
        <v>294939.8</v>
      </c>
      <c r="CL119" s="53"/>
    </row>
    <row r="120" spans="1:90" ht="14.25" customHeight="1" x14ac:dyDescent="0.35">
      <c r="A120" s="89">
        <v>7353</v>
      </c>
      <c r="B120" s="18" t="s">
        <v>664</v>
      </c>
      <c r="C120" s="18" t="s">
        <v>86</v>
      </c>
      <c r="D120" s="18" t="s">
        <v>665</v>
      </c>
      <c r="E120" s="18" t="s">
        <v>666</v>
      </c>
      <c r="F120" s="18">
        <v>2026</v>
      </c>
      <c r="G120" s="18" t="s">
        <v>667</v>
      </c>
      <c r="H120" s="18" t="s">
        <v>668</v>
      </c>
      <c r="I120" s="18"/>
      <c r="J120" s="18"/>
      <c r="K120" s="48">
        <f t="shared" si="23"/>
        <v>413.71000000000004</v>
      </c>
      <c r="L120" s="18" t="s">
        <v>93</v>
      </c>
      <c r="M120" s="18"/>
      <c r="N120" s="18"/>
      <c r="O120" s="18"/>
      <c r="P120" s="18"/>
      <c r="Q120" s="18"/>
      <c r="R120" s="18"/>
      <c r="S120" s="18"/>
      <c r="T120" s="18"/>
      <c r="U120" s="18"/>
      <c r="V120" s="18" t="s">
        <v>669</v>
      </c>
      <c r="W120" s="18"/>
      <c r="X120" s="18"/>
      <c r="Y120" s="18"/>
      <c r="Z120" s="18"/>
      <c r="AA120" s="18">
        <v>375.91</v>
      </c>
      <c r="AB120" s="18"/>
      <c r="AC120" s="18"/>
      <c r="AD120" s="18"/>
      <c r="AE120" s="18"/>
      <c r="AF120" s="18">
        <v>37.799999999999997</v>
      </c>
      <c r="AG120" s="18"/>
      <c r="AH120" s="18"/>
      <c r="AI120" s="18" t="s">
        <v>184</v>
      </c>
      <c r="AJ120" s="18">
        <v>22</v>
      </c>
      <c r="AK120" s="18">
        <v>20</v>
      </c>
      <c r="AL120" s="18">
        <v>8</v>
      </c>
      <c r="AM120" s="18"/>
      <c r="AN120" s="18">
        <v>7</v>
      </c>
      <c r="AO120" s="18"/>
      <c r="AP120" s="18"/>
      <c r="AQ120" s="18"/>
      <c r="AR120" s="18">
        <f>VLOOKUP($A120,[1]Sheet1!$A:$G,7,FALSE)</f>
        <v>1</v>
      </c>
      <c r="AS120" s="18">
        <f>VLOOKUP($A120,[1]Sheet1!$A:$G,6,FALSE)</f>
        <v>2</v>
      </c>
      <c r="AT120" s="18"/>
      <c r="AU120" s="18"/>
      <c r="AV120" s="18"/>
      <c r="AW120" s="18"/>
      <c r="AX120" s="18"/>
      <c r="AY120" s="18"/>
      <c r="AZ120" s="18"/>
      <c r="BA120" s="18"/>
      <c r="BB120" s="18"/>
      <c r="BC120" s="18"/>
      <c r="BD120" s="50" t="s">
        <v>96</v>
      </c>
      <c r="BE120" s="48">
        <v>113.62627796788627</v>
      </c>
      <c r="BF120" s="18">
        <v>50</v>
      </c>
      <c r="BG120" s="51"/>
      <c r="BH120" s="50"/>
      <c r="BI120" s="50"/>
      <c r="BJ120" s="50"/>
      <c r="BK120" s="50"/>
      <c r="BL120" s="50"/>
      <c r="BM120" s="50"/>
      <c r="BN120" s="50">
        <f t="shared" si="24"/>
        <v>0</v>
      </c>
      <c r="BO120" s="50">
        <f t="shared" si="25"/>
        <v>0</v>
      </c>
      <c r="BP120" s="50"/>
      <c r="BQ120" s="50">
        <f t="shared" si="26"/>
        <v>0</v>
      </c>
      <c r="BR120" s="50">
        <v>155960.6</v>
      </c>
      <c r="BS120" s="50">
        <f t="shared" si="27"/>
        <v>155960.6</v>
      </c>
      <c r="BT120" s="50"/>
      <c r="BU120" s="50"/>
      <c r="BV120" s="52"/>
      <c r="BW120" s="50"/>
      <c r="BX120" s="50">
        <v>0</v>
      </c>
      <c r="BY120" s="50">
        <v>0</v>
      </c>
      <c r="BZ120" s="50">
        <v>0</v>
      </c>
      <c r="CA120" s="50"/>
      <c r="CB120" s="50"/>
      <c r="CC120" s="50">
        <v>0</v>
      </c>
      <c r="CD120" s="50"/>
      <c r="CE120" s="50"/>
      <c r="CF120" s="50"/>
      <c r="CG120" s="50">
        <v>597070</v>
      </c>
      <c r="CH120" s="50">
        <v>0</v>
      </c>
      <c r="CI120" s="50">
        <f>VLOOKUP(A120,[1]Sheet7!E:G,2,FALSE)</f>
        <v>0</v>
      </c>
      <c r="CJ120" s="50">
        <f>VLOOKUP(A120,[1]Sheet7!E:G,3,FALSE)</f>
        <v>58607.199999999997</v>
      </c>
      <c r="CK120" s="50">
        <f t="shared" si="28"/>
        <v>753030.6</v>
      </c>
      <c r="CL120" s="53"/>
    </row>
    <row r="121" spans="1:90" ht="14.25" customHeight="1" x14ac:dyDescent="0.35">
      <c r="A121" s="89">
        <v>7489</v>
      </c>
      <c r="B121" s="18" t="s">
        <v>670</v>
      </c>
      <c r="C121" s="18" t="s">
        <v>86</v>
      </c>
      <c r="D121" s="18" t="s">
        <v>671</v>
      </c>
      <c r="E121" s="18" t="s">
        <v>88</v>
      </c>
      <c r="F121" s="18">
        <v>2026</v>
      </c>
      <c r="G121" s="18" t="s">
        <v>672</v>
      </c>
      <c r="H121" s="18" t="s">
        <v>673</v>
      </c>
      <c r="I121" s="18" t="s">
        <v>91</v>
      </c>
      <c r="J121" s="18" t="s">
        <v>674</v>
      </c>
      <c r="K121" s="48">
        <f t="shared" si="23"/>
        <v>1403.19</v>
      </c>
      <c r="L121" s="18" t="s">
        <v>109</v>
      </c>
      <c r="M121" s="18"/>
      <c r="N121" s="18"/>
      <c r="O121" s="18"/>
      <c r="P121" s="18"/>
      <c r="Q121" s="18"/>
      <c r="R121" s="18"/>
      <c r="S121" s="18"/>
      <c r="T121" s="18"/>
      <c r="U121" s="18"/>
      <c r="V121" s="18" t="s">
        <v>94</v>
      </c>
      <c r="W121" s="18"/>
      <c r="X121" s="18"/>
      <c r="Y121" s="18"/>
      <c r="Z121" s="18"/>
      <c r="AA121" s="18">
        <v>57.51</v>
      </c>
      <c r="AB121" s="18"/>
      <c r="AC121" s="18"/>
      <c r="AD121" s="18"/>
      <c r="AE121" s="18">
        <v>347.35</v>
      </c>
      <c r="AF121" s="18">
        <v>998.33</v>
      </c>
      <c r="AG121" s="18"/>
      <c r="AH121" s="18"/>
      <c r="AI121" s="18" t="s">
        <v>137</v>
      </c>
      <c r="AJ121" s="18">
        <v>5</v>
      </c>
      <c r="AK121" s="18">
        <v>4</v>
      </c>
      <c r="AL121" s="18"/>
      <c r="AM121" s="18"/>
      <c r="AN121" s="18"/>
      <c r="AO121" s="18"/>
      <c r="AP121" s="18"/>
      <c r="AQ121" s="18">
        <v>1</v>
      </c>
      <c r="AR121" s="18">
        <f>VLOOKUP($A121,[1]Sheet1!$A:$G,7,FALSE)</f>
        <v>1</v>
      </c>
      <c r="AS121" s="18"/>
      <c r="AT121" s="18"/>
      <c r="AU121" s="18"/>
      <c r="AV121" s="18"/>
      <c r="AW121" s="18"/>
      <c r="AX121" s="18"/>
      <c r="AY121" s="18"/>
      <c r="AZ121" s="18"/>
      <c r="BA121" s="18"/>
      <c r="BB121" s="18"/>
      <c r="BC121" s="18"/>
      <c r="BD121" s="50" t="s">
        <v>110</v>
      </c>
      <c r="BE121" s="48">
        <v>110.08627796788626</v>
      </c>
      <c r="BF121" s="18">
        <v>64</v>
      </c>
      <c r="BG121" s="51"/>
      <c r="BH121" s="50"/>
      <c r="BI121" s="50"/>
      <c r="BJ121" s="50"/>
      <c r="BK121" s="50"/>
      <c r="BL121" s="50"/>
      <c r="BM121" s="50"/>
      <c r="BN121" s="50">
        <f t="shared" si="24"/>
        <v>0</v>
      </c>
      <c r="BO121" s="50">
        <f t="shared" si="25"/>
        <v>0</v>
      </c>
      <c r="BP121" s="50"/>
      <c r="BQ121" s="50">
        <f t="shared" si="26"/>
        <v>0</v>
      </c>
      <c r="BR121" s="50">
        <v>740036</v>
      </c>
      <c r="BS121" s="50">
        <f t="shared" si="27"/>
        <v>740036</v>
      </c>
      <c r="BT121" s="50"/>
      <c r="BU121" s="50"/>
      <c r="BV121" s="52"/>
      <c r="BW121" s="50"/>
      <c r="BX121" s="50">
        <v>0</v>
      </c>
      <c r="BY121" s="50">
        <v>0</v>
      </c>
      <c r="BZ121" s="50">
        <v>0</v>
      </c>
      <c r="CA121" s="50"/>
      <c r="CB121" s="50"/>
      <c r="CC121" s="50">
        <v>0</v>
      </c>
      <c r="CD121" s="50"/>
      <c r="CE121" s="50"/>
      <c r="CF121" s="50"/>
      <c r="CG121" s="50">
        <v>0</v>
      </c>
      <c r="CH121" s="50">
        <v>0</v>
      </c>
      <c r="CI121" s="50">
        <f>VLOOKUP(A121,[1]Sheet7!E:G,2,FALSE)</f>
        <v>0</v>
      </c>
      <c r="CJ121" s="50">
        <f>VLOOKUP(A121,[1]Sheet7!E:G,3,FALSE)</f>
        <v>1000</v>
      </c>
      <c r="CK121" s="50">
        <f t="shared" si="28"/>
        <v>740036</v>
      </c>
      <c r="CL121" s="53"/>
    </row>
    <row r="122" spans="1:90" ht="14.25" customHeight="1" x14ac:dyDescent="0.35">
      <c r="A122" s="89">
        <v>7460</v>
      </c>
      <c r="B122" s="18" t="s">
        <v>675</v>
      </c>
      <c r="C122" s="18" t="s">
        <v>86</v>
      </c>
      <c r="D122" s="18" t="s">
        <v>676</v>
      </c>
      <c r="E122" s="18" t="s">
        <v>677</v>
      </c>
      <c r="F122" s="18">
        <v>2026</v>
      </c>
      <c r="G122" s="18" t="s">
        <v>678</v>
      </c>
      <c r="H122" s="18" t="s">
        <v>679</v>
      </c>
      <c r="I122" s="18"/>
      <c r="J122" s="18"/>
      <c r="K122" s="48">
        <f t="shared" si="23"/>
        <v>43.93</v>
      </c>
      <c r="L122" s="18" t="s">
        <v>102</v>
      </c>
      <c r="M122" s="18"/>
      <c r="N122" s="18"/>
      <c r="O122" s="18"/>
      <c r="P122" s="18"/>
      <c r="Q122" s="18"/>
      <c r="R122" s="18"/>
      <c r="S122" s="18"/>
      <c r="T122" s="18"/>
      <c r="U122" s="18"/>
      <c r="V122" s="18"/>
      <c r="W122" s="18">
        <v>1.95</v>
      </c>
      <c r="X122" s="18"/>
      <c r="Y122" s="18"/>
      <c r="Z122" s="18"/>
      <c r="AA122" s="18">
        <v>41.4</v>
      </c>
      <c r="AB122" s="18"/>
      <c r="AC122" s="18"/>
      <c r="AD122" s="18"/>
      <c r="AE122" s="18"/>
      <c r="AF122" s="18">
        <v>0.57999999999999996</v>
      </c>
      <c r="AG122" s="18"/>
      <c r="AH122" s="18"/>
      <c r="AI122" s="18"/>
      <c r="AJ122" s="18"/>
      <c r="AK122" s="18"/>
      <c r="AL122" s="18"/>
      <c r="AM122" s="18"/>
      <c r="AN122" s="18"/>
      <c r="AO122" s="18"/>
      <c r="AP122" s="18"/>
      <c r="AQ122" s="18"/>
      <c r="AR122" s="18">
        <f>VLOOKUP($A122,[1]Sheet1!$A:$G,7,FALSE)</f>
        <v>1</v>
      </c>
      <c r="AS122" s="18"/>
      <c r="AT122" s="18"/>
      <c r="AU122" s="18"/>
      <c r="AV122" s="18"/>
      <c r="AW122" s="18"/>
      <c r="AX122" s="18"/>
      <c r="AY122" s="18"/>
      <c r="AZ122" s="18"/>
      <c r="BA122" s="18"/>
      <c r="BB122" s="18"/>
      <c r="BC122" s="18"/>
      <c r="BD122" s="50" t="s">
        <v>110</v>
      </c>
      <c r="BE122" s="48">
        <v>106.90627796788627</v>
      </c>
      <c r="BF122" s="18">
        <v>80</v>
      </c>
      <c r="BG122" s="51"/>
      <c r="BH122" s="50"/>
      <c r="BI122" s="50"/>
      <c r="BJ122" s="50"/>
      <c r="BK122" s="50"/>
      <c r="BL122" s="50"/>
      <c r="BM122" s="50"/>
      <c r="BN122" s="50">
        <f t="shared" si="24"/>
        <v>0</v>
      </c>
      <c r="BO122" s="50">
        <f t="shared" si="25"/>
        <v>0</v>
      </c>
      <c r="BP122" s="50"/>
      <c r="BQ122" s="50">
        <f t="shared" si="26"/>
        <v>0</v>
      </c>
      <c r="BR122" s="50">
        <v>169519</v>
      </c>
      <c r="BS122" s="50">
        <f t="shared" si="27"/>
        <v>169519</v>
      </c>
      <c r="BT122" s="50"/>
      <c r="BU122" s="50"/>
      <c r="BV122" s="52"/>
      <c r="BW122" s="50"/>
      <c r="BX122" s="50">
        <v>0</v>
      </c>
      <c r="BY122" s="50">
        <v>0</v>
      </c>
      <c r="BZ122" s="50">
        <v>0</v>
      </c>
      <c r="CA122" s="50"/>
      <c r="CB122" s="50"/>
      <c r="CC122" s="50">
        <v>0</v>
      </c>
      <c r="CD122" s="50"/>
      <c r="CE122" s="50"/>
      <c r="CF122" s="50"/>
      <c r="CG122" s="50">
        <v>0</v>
      </c>
      <c r="CH122" s="50">
        <v>0</v>
      </c>
      <c r="CI122" s="50">
        <f>VLOOKUP(A122,[1]Sheet7!E:G,2,FALSE)</f>
        <v>0</v>
      </c>
      <c r="CJ122" s="50">
        <f>VLOOKUP(A122,[1]Sheet7!E:G,3,FALSE)</f>
        <v>0</v>
      </c>
      <c r="CK122" s="50">
        <f t="shared" si="28"/>
        <v>169519</v>
      </c>
      <c r="CL122" s="53"/>
    </row>
    <row r="123" spans="1:90" ht="14.25" customHeight="1" x14ac:dyDescent="0.35">
      <c r="A123" s="89">
        <v>7386</v>
      </c>
      <c r="B123" s="18" t="s">
        <v>680</v>
      </c>
      <c r="C123" s="18" t="s">
        <v>86</v>
      </c>
      <c r="D123" s="18" t="s">
        <v>681</v>
      </c>
      <c r="E123" s="18" t="s">
        <v>682</v>
      </c>
      <c r="F123" s="18">
        <v>2026</v>
      </c>
      <c r="G123" s="18" t="s">
        <v>683</v>
      </c>
      <c r="H123" s="18" t="s">
        <v>684</v>
      </c>
      <c r="I123" s="18"/>
      <c r="J123" s="18"/>
      <c r="K123" s="48">
        <f t="shared" si="23"/>
        <v>269.13</v>
      </c>
      <c r="L123" s="18" t="s">
        <v>93</v>
      </c>
      <c r="M123" s="18"/>
      <c r="N123" s="18"/>
      <c r="O123" s="18"/>
      <c r="P123" s="18"/>
      <c r="Q123" s="18"/>
      <c r="R123" s="18"/>
      <c r="S123" s="18"/>
      <c r="T123" s="18"/>
      <c r="U123" s="18"/>
      <c r="V123" s="18"/>
      <c r="W123" s="18"/>
      <c r="X123" s="18"/>
      <c r="Y123" s="18"/>
      <c r="Z123" s="18"/>
      <c r="AA123" s="18">
        <v>97.97</v>
      </c>
      <c r="AB123" s="18"/>
      <c r="AC123" s="18"/>
      <c r="AD123" s="18"/>
      <c r="AE123" s="18"/>
      <c r="AF123" s="18">
        <v>171.16</v>
      </c>
      <c r="AG123" s="18"/>
      <c r="AH123" s="18"/>
      <c r="AI123" s="18" t="s">
        <v>685</v>
      </c>
      <c r="AJ123" s="18"/>
      <c r="AK123" s="18"/>
      <c r="AL123" s="18"/>
      <c r="AM123" s="18"/>
      <c r="AN123" s="18" t="s">
        <v>335</v>
      </c>
      <c r="AO123" s="18"/>
      <c r="AP123" s="18"/>
      <c r="AQ123" s="18"/>
      <c r="AR123" s="18">
        <f>VLOOKUP($A123,[1]Sheet1!$A:$G,7,FALSE)</f>
        <v>1</v>
      </c>
      <c r="AS123" s="18"/>
      <c r="AT123" s="18"/>
      <c r="AU123" s="18"/>
      <c r="AV123" s="18"/>
      <c r="AW123" s="18"/>
      <c r="AX123" s="18"/>
      <c r="AY123" s="18"/>
      <c r="AZ123" s="18"/>
      <c r="BA123" s="18"/>
      <c r="BB123" s="18"/>
      <c r="BC123" s="18"/>
      <c r="BD123" s="50" t="s">
        <v>110</v>
      </c>
      <c r="BE123" s="48">
        <v>103.72627796788626</v>
      </c>
      <c r="BF123" s="18">
        <v>91</v>
      </c>
      <c r="BG123" s="51"/>
      <c r="BH123" s="50"/>
      <c r="BI123" s="50"/>
      <c r="BJ123" s="50"/>
      <c r="BK123" s="50"/>
      <c r="BL123" s="50"/>
      <c r="BM123" s="50"/>
      <c r="BN123" s="50">
        <f t="shared" si="24"/>
        <v>0</v>
      </c>
      <c r="BO123" s="50">
        <f t="shared" si="25"/>
        <v>0</v>
      </c>
      <c r="BP123" s="50"/>
      <c r="BQ123" s="50">
        <f t="shared" si="26"/>
        <v>0</v>
      </c>
      <c r="BR123" s="50">
        <v>86979</v>
      </c>
      <c r="BS123" s="50">
        <f t="shared" si="27"/>
        <v>86979</v>
      </c>
      <c r="BT123" s="50"/>
      <c r="BU123" s="50"/>
      <c r="BV123" s="52"/>
      <c r="BW123" s="50"/>
      <c r="BX123" s="50">
        <v>0</v>
      </c>
      <c r="BY123" s="50">
        <v>0</v>
      </c>
      <c r="BZ123" s="50">
        <v>0</v>
      </c>
      <c r="CA123" s="50"/>
      <c r="CB123" s="50"/>
      <c r="CC123" s="50">
        <v>0</v>
      </c>
      <c r="CD123" s="50"/>
      <c r="CE123" s="50"/>
      <c r="CF123" s="50"/>
      <c r="CG123" s="50">
        <v>0</v>
      </c>
      <c r="CH123" s="50">
        <v>0</v>
      </c>
      <c r="CI123" s="50">
        <f>VLOOKUP(A123,[1]Sheet7!E:G,2,FALSE)</f>
        <v>76000</v>
      </c>
      <c r="CJ123" s="50">
        <f>VLOOKUP(A123,[1]Sheet7!E:G,3,FALSE)</f>
        <v>109688</v>
      </c>
      <c r="CK123" s="50">
        <f t="shared" si="28"/>
        <v>86979</v>
      </c>
      <c r="CL123" s="53"/>
    </row>
    <row r="124" spans="1:90" ht="14.25" customHeight="1" x14ac:dyDescent="0.35">
      <c r="A124" s="89">
        <v>7399</v>
      </c>
      <c r="B124" s="18" t="s">
        <v>686</v>
      </c>
      <c r="C124" s="18" t="s">
        <v>86</v>
      </c>
      <c r="D124" s="18" t="s">
        <v>660</v>
      </c>
      <c r="E124" s="18" t="s">
        <v>105</v>
      </c>
      <c r="F124" s="18">
        <v>2026</v>
      </c>
      <c r="G124" s="18" t="s">
        <v>687</v>
      </c>
      <c r="H124" s="18" t="s">
        <v>688</v>
      </c>
      <c r="I124" s="18"/>
      <c r="J124" s="18"/>
      <c r="K124" s="48">
        <f t="shared" si="23"/>
        <v>115.55000000000001</v>
      </c>
      <c r="L124" s="18" t="s">
        <v>93</v>
      </c>
      <c r="M124" s="18"/>
      <c r="N124" s="18"/>
      <c r="O124" s="18"/>
      <c r="P124" s="18"/>
      <c r="Q124" s="18"/>
      <c r="R124" s="18"/>
      <c r="S124" s="18"/>
      <c r="T124" s="18"/>
      <c r="U124" s="18"/>
      <c r="V124" s="18" t="s">
        <v>689</v>
      </c>
      <c r="W124" s="18"/>
      <c r="X124" s="18"/>
      <c r="Y124" s="18"/>
      <c r="Z124" s="18"/>
      <c r="AA124" s="18">
        <v>68.83</v>
      </c>
      <c r="AB124" s="18"/>
      <c r="AC124" s="18"/>
      <c r="AD124" s="18"/>
      <c r="AE124" s="18"/>
      <c r="AF124" s="18">
        <v>40.630000000000003</v>
      </c>
      <c r="AG124" s="18"/>
      <c r="AH124" s="18">
        <v>6.09</v>
      </c>
      <c r="AI124" s="18" t="s">
        <v>184</v>
      </c>
      <c r="AJ124" s="18">
        <v>29</v>
      </c>
      <c r="AK124" s="18">
        <v>13</v>
      </c>
      <c r="AL124" s="18">
        <v>4</v>
      </c>
      <c r="AM124" s="18"/>
      <c r="AN124" s="18">
        <v>12</v>
      </c>
      <c r="AO124" s="18"/>
      <c r="AP124" s="18"/>
      <c r="AQ124" s="18"/>
      <c r="AR124" s="18">
        <f>VLOOKUP($A124,[1]Sheet1!$A:$G,7,FALSE)</f>
        <v>1</v>
      </c>
      <c r="AS124" s="18">
        <f>VLOOKUP($A124,[1]Sheet1!$A:$G,6,FALSE)</f>
        <v>2</v>
      </c>
      <c r="AT124" s="18"/>
      <c r="AU124" s="18"/>
      <c r="AV124" s="18">
        <f>VLOOKUP($A124,[1]Sheet1!$A:$F,4,FALSE)</f>
        <v>4</v>
      </c>
      <c r="AW124" s="18">
        <f>VLOOKUP($A124,[1]Sheet1!$A:$F,5,FALSE)</f>
        <v>3</v>
      </c>
      <c r="AX124" s="18"/>
      <c r="AY124" s="18"/>
      <c r="AZ124" s="18"/>
      <c r="BA124" s="18"/>
      <c r="BB124" s="18"/>
      <c r="BC124" s="18"/>
      <c r="BD124" s="50" t="s">
        <v>203</v>
      </c>
      <c r="BE124" s="48">
        <v>97.356277967886271</v>
      </c>
      <c r="BF124" s="18">
        <v>100</v>
      </c>
      <c r="BG124" s="51"/>
      <c r="BH124" s="50"/>
      <c r="BI124" s="50"/>
      <c r="BJ124" s="50"/>
      <c r="BK124" s="50"/>
      <c r="BL124" s="50"/>
      <c r="BM124" s="50"/>
      <c r="BN124" s="50">
        <f t="shared" si="24"/>
        <v>0</v>
      </c>
      <c r="BO124" s="50">
        <f t="shared" si="25"/>
        <v>0</v>
      </c>
      <c r="BP124" s="50"/>
      <c r="BQ124" s="50">
        <f t="shared" si="26"/>
        <v>0</v>
      </c>
      <c r="BR124" s="50">
        <v>46310.6</v>
      </c>
      <c r="BS124" s="50">
        <f t="shared" si="27"/>
        <v>46310.6</v>
      </c>
      <c r="BT124" s="50"/>
      <c r="BU124" s="50"/>
      <c r="BV124" s="52"/>
      <c r="BW124" s="50"/>
      <c r="BX124" s="50">
        <v>0</v>
      </c>
      <c r="BY124" s="50">
        <v>0</v>
      </c>
      <c r="BZ124" s="50">
        <v>0</v>
      </c>
      <c r="CA124" s="50"/>
      <c r="CB124" s="50"/>
      <c r="CC124" s="50">
        <v>0</v>
      </c>
      <c r="CD124" s="50"/>
      <c r="CE124" s="50"/>
      <c r="CF124" s="50"/>
      <c r="CG124" s="50">
        <v>0</v>
      </c>
      <c r="CH124" s="50">
        <v>0</v>
      </c>
      <c r="CI124" s="50">
        <f>VLOOKUP(A124,[1]Sheet7!E:G,2,FALSE)</f>
        <v>0</v>
      </c>
      <c r="CJ124" s="50">
        <f>VLOOKUP(A124,[1]Sheet7!E:G,3,FALSE)</f>
        <v>1667.2</v>
      </c>
      <c r="CK124" s="50">
        <f t="shared" si="28"/>
        <v>46310.6</v>
      </c>
      <c r="CL124" s="53"/>
    </row>
    <row r="125" spans="1:90" ht="14.25" customHeight="1" x14ac:dyDescent="0.35">
      <c r="A125" s="89">
        <v>7574</v>
      </c>
      <c r="B125" s="18" t="s">
        <v>690</v>
      </c>
      <c r="C125" s="18" t="s">
        <v>86</v>
      </c>
      <c r="D125" s="18" t="s">
        <v>691</v>
      </c>
      <c r="E125" s="18" t="s">
        <v>692</v>
      </c>
      <c r="F125" s="18">
        <v>2026</v>
      </c>
      <c r="G125" s="18" t="s">
        <v>693</v>
      </c>
      <c r="H125" s="18" t="s">
        <v>694</v>
      </c>
      <c r="I125" s="18"/>
      <c r="J125" s="18"/>
      <c r="K125" s="48">
        <f t="shared" si="23"/>
        <v>5.0599999999999996</v>
      </c>
      <c r="L125" s="18" t="s">
        <v>102</v>
      </c>
      <c r="M125" s="18"/>
      <c r="N125" s="18"/>
      <c r="O125" s="18"/>
      <c r="P125" s="18"/>
      <c r="Q125" s="18"/>
      <c r="R125" s="18"/>
      <c r="S125" s="18">
        <v>7574</v>
      </c>
      <c r="T125" s="18"/>
      <c r="U125" s="18"/>
      <c r="V125" s="18" t="s">
        <v>94</v>
      </c>
      <c r="W125" s="18"/>
      <c r="X125" s="18">
        <v>5.0599999999999996</v>
      </c>
      <c r="Y125" s="18"/>
      <c r="Z125" s="18"/>
      <c r="AA125" s="18"/>
      <c r="AB125" s="18"/>
      <c r="AC125" s="18"/>
      <c r="AD125" s="18"/>
      <c r="AE125" s="18"/>
      <c r="AF125" s="18"/>
      <c r="AG125" s="18"/>
      <c r="AH125" s="18"/>
      <c r="AI125" s="18" t="s">
        <v>120</v>
      </c>
      <c r="AJ125" s="18">
        <v>27</v>
      </c>
      <c r="AK125" s="18"/>
      <c r="AL125" s="18"/>
      <c r="AM125" s="18"/>
      <c r="AN125" s="18"/>
      <c r="AO125" s="18"/>
      <c r="AP125" s="18"/>
      <c r="AQ125" s="18"/>
      <c r="AR125" s="18">
        <f>VLOOKUP($A125,[1]Sheet1!$A:$G,7,FALSE)</f>
        <v>1</v>
      </c>
      <c r="AS125" s="18"/>
      <c r="AT125" s="18"/>
      <c r="AU125" s="18"/>
      <c r="AV125" s="18"/>
      <c r="AW125" s="18"/>
      <c r="AX125" s="18"/>
      <c r="AY125" s="18"/>
      <c r="AZ125" s="18"/>
      <c r="BA125" s="18"/>
      <c r="BB125" s="18"/>
      <c r="BC125" s="18"/>
      <c r="BD125" s="50" t="s">
        <v>203</v>
      </c>
      <c r="BE125" s="48">
        <v>93.996277967886257</v>
      </c>
      <c r="BF125" s="18">
        <v>109</v>
      </c>
      <c r="BG125" s="51"/>
      <c r="BH125" s="50"/>
      <c r="BI125" s="50"/>
      <c r="BJ125" s="50"/>
      <c r="BK125" s="50"/>
      <c r="BL125" s="50"/>
      <c r="BM125" s="50"/>
      <c r="BN125" s="50">
        <f t="shared" si="24"/>
        <v>0</v>
      </c>
      <c r="BO125" s="50">
        <f t="shared" si="25"/>
        <v>0</v>
      </c>
      <c r="BP125" s="50"/>
      <c r="BQ125" s="50">
        <f t="shared" si="26"/>
        <v>0</v>
      </c>
      <c r="BR125" s="50">
        <v>50000</v>
      </c>
      <c r="BS125" s="50">
        <f t="shared" si="27"/>
        <v>50000</v>
      </c>
      <c r="BT125" s="50"/>
      <c r="BU125" s="50"/>
      <c r="BV125" s="52"/>
      <c r="BW125" s="50"/>
      <c r="BX125" s="50">
        <v>0</v>
      </c>
      <c r="BY125" s="50">
        <v>0</v>
      </c>
      <c r="BZ125" s="50">
        <v>0</v>
      </c>
      <c r="CA125" s="50"/>
      <c r="CB125" s="50"/>
      <c r="CC125" s="50">
        <v>0</v>
      </c>
      <c r="CD125" s="50"/>
      <c r="CE125" s="50"/>
      <c r="CF125" s="50"/>
      <c r="CG125" s="66">
        <v>0</v>
      </c>
      <c r="CH125" s="66">
        <v>0</v>
      </c>
      <c r="CI125" s="50">
        <f>VLOOKUP(A125,[1]Sheet7!E:G,2,FALSE)</f>
        <v>0</v>
      </c>
      <c r="CJ125" s="50">
        <f>VLOOKUP(A125,[1]Sheet7!E:G,3,FALSE)</f>
        <v>10000</v>
      </c>
      <c r="CK125" s="50">
        <f t="shared" si="28"/>
        <v>50000</v>
      </c>
      <c r="CL125" s="53"/>
    </row>
    <row r="126" spans="1:90" ht="14.25" customHeight="1" x14ac:dyDescent="0.35">
      <c r="A126" s="89">
        <v>7368</v>
      </c>
      <c r="B126" s="18" t="s">
        <v>695</v>
      </c>
      <c r="C126" s="18" t="s">
        <v>86</v>
      </c>
      <c r="D126" s="18" t="s">
        <v>696</v>
      </c>
      <c r="E126" s="18" t="s">
        <v>162</v>
      </c>
      <c r="F126" s="18">
        <v>2026</v>
      </c>
      <c r="G126" s="18" t="s">
        <v>697</v>
      </c>
      <c r="H126" s="18" t="s">
        <v>698</v>
      </c>
      <c r="I126" s="18"/>
      <c r="J126" s="18"/>
      <c r="K126" s="48">
        <f t="shared" si="23"/>
        <v>74.010000000000005</v>
      </c>
      <c r="L126" s="18" t="s">
        <v>306</v>
      </c>
      <c r="M126" s="18"/>
      <c r="N126" s="18"/>
      <c r="O126" s="18"/>
      <c r="P126" s="18"/>
      <c r="Q126" s="18"/>
      <c r="R126" s="18"/>
      <c r="S126" s="18"/>
      <c r="T126" s="18"/>
      <c r="U126" s="18"/>
      <c r="V126" s="18"/>
      <c r="W126" s="18"/>
      <c r="X126" s="18"/>
      <c r="Y126" s="18"/>
      <c r="Z126" s="18"/>
      <c r="AA126" s="18">
        <v>67.98</v>
      </c>
      <c r="AB126" s="18"/>
      <c r="AC126" s="18"/>
      <c r="AD126" s="18"/>
      <c r="AE126" s="18"/>
      <c r="AF126" s="18">
        <v>6.03</v>
      </c>
      <c r="AG126" s="18"/>
      <c r="AH126" s="18"/>
      <c r="AI126" s="18" t="s">
        <v>184</v>
      </c>
      <c r="AJ126" s="18">
        <v>30</v>
      </c>
      <c r="AK126" s="18">
        <v>23</v>
      </c>
      <c r="AL126" s="18">
        <v>12</v>
      </c>
      <c r="AM126" s="18"/>
      <c r="AN126" s="18">
        <v>10</v>
      </c>
      <c r="AO126" s="18"/>
      <c r="AP126" s="18"/>
      <c r="AQ126" s="18"/>
      <c r="AR126" s="18">
        <f>VLOOKUP($A126,[1]Sheet1!$A:$G,7,FALSE)</f>
        <v>1</v>
      </c>
      <c r="AS126" s="18">
        <f>VLOOKUP($A126,[1]Sheet1!$A:$G,6,FALSE)</f>
        <v>2</v>
      </c>
      <c r="AT126" s="18"/>
      <c r="AU126" s="18"/>
      <c r="AV126" s="18"/>
      <c r="AW126" s="18"/>
      <c r="AX126" s="18"/>
      <c r="AY126" s="18"/>
      <c r="AZ126" s="18"/>
      <c r="BA126" s="18"/>
      <c r="BB126" s="18"/>
      <c r="BC126" s="18"/>
      <c r="BD126" s="50" t="s">
        <v>203</v>
      </c>
      <c r="BE126" s="48">
        <v>90.266277967886268</v>
      </c>
      <c r="BF126" s="18">
        <v>115</v>
      </c>
      <c r="BG126" s="51"/>
      <c r="BH126" s="50"/>
      <c r="BI126" s="50"/>
      <c r="BJ126" s="50"/>
      <c r="BK126" s="50"/>
      <c r="BL126" s="50"/>
      <c r="BM126" s="50"/>
      <c r="BN126" s="50">
        <f t="shared" si="24"/>
        <v>0</v>
      </c>
      <c r="BO126" s="50">
        <f t="shared" si="25"/>
        <v>0</v>
      </c>
      <c r="BP126" s="50"/>
      <c r="BQ126" s="50">
        <f t="shared" si="26"/>
        <v>0</v>
      </c>
      <c r="BR126" s="50">
        <v>157052.5</v>
      </c>
      <c r="BS126" s="50">
        <f t="shared" si="27"/>
        <v>157052.5</v>
      </c>
      <c r="BT126" s="50"/>
      <c r="BU126" s="50"/>
      <c r="BV126" s="52"/>
      <c r="BW126" s="50"/>
      <c r="BX126" s="50">
        <v>0</v>
      </c>
      <c r="BY126" s="50">
        <v>0</v>
      </c>
      <c r="BZ126" s="50">
        <v>0</v>
      </c>
      <c r="CA126" s="50"/>
      <c r="CB126" s="50"/>
      <c r="CC126" s="50">
        <v>0</v>
      </c>
      <c r="CD126" s="50"/>
      <c r="CE126" s="50"/>
      <c r="CF126" s="50"/>
      <c r="CG126" s="50">
        <v>0</v>
      </c>
      <c r="CH126" s="50">
        <v>0</v>
      </c>
      <c r="CI126" s="50">
        <f>VLOOKUP(A126,[1]Sheet7!E:G,2,FALSE)</f>
        <v>148052.5</v>
      </c>
      <c r="CJ126" s="50">
        <f>VLOOKUP(A126,[1]Sheet7!E:G,3,FALSE)</f>
        <v>9000</v>
      </c>
      <c r="CK126" s="50">
        <f t="shared" si="28"/>
        <v>157052.5</v>
      </c>
      <c r="CL126" s="53"/>
    </row>
    <row r="127" spans="1:90" ht="14.25" customHeight="1" x14ac:dyDescent="0.35">
      <c r="A127" s="89">
        <v>7502</v>
      </c>
      <c r="B127" s="18" t="s">
        <v>699</v>
      </c>
      <c r="C127" s="18" t="s">
        <v>86</v>
      </c>
      <c r="D127" s="18" t="s">
        <v>700</v>
      </c>
      <c r="E127" s="18" t="s">
        <v>701</v>
      </c>
      <c r="F127" s="18">
        <v>2026</v>
      </c>
      <c r="G127" s="18" t="s">
        <v>702</v>
      </c>
      <c r="H127" s="18" t="s">
        <v>703</v>
      </c>
      <c r="I127" s="18"/>
      <c r="J127" s="18"/>
      <c r="K127" s="48" t="s">
        <v>704</v>
      </c>
      <c r="L127" s="18" t="s">
        <v>102</v>
      </c>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f>VLOOKUP($A127,[1]Sheet1!$A:$G,7,FALSE)</f>
        <v>1</v>
      </c>
      <c r="AS127" s="18"/>
      <c r="AT127" s="18"/>
      <c r="AU127" s="18"/>
      <c r="AV127" s="18"/>
      <c r="AW127" s="18"/>
      <c r="AX127" s="18"/>
      <c r="AY127" s="18"/>
      <c r="AZ127" s="18"/>
      <c r="BA127" s="18"/>
      <c r="BB127" s="18"/>
      <c r="BC127" s="18"/>
      <c r="BD127" s="50" t="s">
        <v>203</v>
      </c>
      <c r="BE127" s="48">
        <v>79.44627796788626</v>
      </c>
      <c r="BF127" s="18">
        <v>124</v>
      </c>
      <c r="BG127" s="51"/>
      <c r="BH127" s="50"/>
      <c r="BI127" s="50"/>
      <c r="BJ127" s="50"/>
      <c r="BK127" s="50"/>
      <c r="BL127" s="50"/>
      <c r="BM127" s="50"/>
      <c r="BN127" s="50">
        <f t="shared" si="24"/>
        <v>0</v>
      </c>
      <c r="BO127" s="50">
        <f t="shared" si="25"/>
        <v>0</v>
      </c>
      <c r="BP127" s="50"/>
      <c r="BQ127" s="50">
        <f t="shared" si="26"/>
        <v>0</v>
      </c>
      <c r="BR127" s="50">
        <v>750656</v>
      </c>
      <c r="BS127" s="50">
        <f t="shared" si="27"/>
        <v>750656</v>
      </c>
      <c r="BT127" s="50"/>
      <c r="BU127" s="50"/>
      <c r="BV127" s="52"/>
      <c r="BW127" s="50"/>
      <c r="BX127" s="50">
        <v>0</v>
      </c>
      <c r="BY127" s="50">
        <v>0</v>
      </c>
      <c r="BZ127" s="50">
        <v>0</v>
      </c>
      <c r="CA127" s="50"/>
      <c r="CB127" s="50"/>
      <c r="CC127" s="50">
        <v>0</v>
      </c>
      <c r="CD127" s="50"/>
      <c r="CE127" s="50"/>
      <c r="CF127" s="50"/>
      <c r="CG127" s="50">
        <v>0</v>
      </c>
      <c r="CH127" s="50">
        <v>0</v>
      </c>
      <c r="CI127" s="50">
        <f>VLOOKUP(A127,[1]Sheet7!E:G,2,FALSE)</f>
        <v>1425078</v>
      </c>
      <c r="CJ127" s="50">
        <f>VLOOKUP(A127,[1]Sheet7!E:G,3,FALSE)</f>
        <v>0</v>
      </c>
      <c r="CK127" s="50">
        <f t="shared" si="28"/>
        <v>750656</v>
      </c>
      <c r="CL127" s="53"/>
    </row>
    <row r="128" spans="1:90" ht="14.25" customHeight="1" x14ac:dyDescent="0.35">
      <c r="A128" s="89">
        <v>7481</v>
      </c>
      <c r="B128" s="18" t="s">
        <v>705</v>
      </c>
      <c r="C128" s="18" t="s">
        <v>223</v>
      </c>
      <c r="D128" s="18" t="s">
        <v>224</v>
      </c>
      <c r="E128" s="18" t="s">
        <v>105</v>
      </c>
      <c r="F128" s="18">
        <v>2026</v>
      </c>
      <c r="G128" s="18" t="s">
        <v>706</v>
      </c>
      <c r="H128" s="18" t="s">
        <v>707</v>
      </c>
      <c r="I128" s="18"/>
      <c r="J128" s="18"/>
      <c r="K128" s="48">
        <f>SUM(W128:AH128)</f>
        <v>339.58000000000004</v>
      </c>
      <c r="L128" s="18" t="s">
        <v>234</v>
      </c>
      <c r="M128" s="18"/>
      <c r="N128" s="18"/>
      <c r="O128" s="18"/>
      <c r="P128" s="18"/>
      <c r="Q128" s="18"/>
      <c r="R128" s="18"/>
      <c r="S128" s="18"/>
      <c r="T128" s="18"/>
      <c r="U128" s="18"/>
      <c r="V128" s="18"/>
      <c r="W128" s="18"/>
      <c r="X128" s="18"/>
      <c r="Y128" s="18"/>
      <c r="Z128" s="18"/>
      <c r="AA128" s="18">
        <v>5.54</v>
      </c>
      <c r="AB128" s="18"/>
      <c r="AC128" s="18"/>
      <c r="AD128" s="18"/>
      <c r="AE128" s="18">
        <v>334.04</v>
      </c>
      <c r="AF128" s="18"/>
      <c r="AG128" s="18"/>
      <c r="AH128" s="18"/>
      <c r="AI128" s="18" t="s">
        <v>177</v>
      </c>
      <c r="AJ128" s="18">
        <v>18</v>
      </c>
      <c r="AK128" s="18"/>
      <c r="AL128" s="18">
        <v>2</v>
      </c>
      <c r="AM128" s="18"/>
      <c r="AN128" s="18"/>
      <c r="AO128" s="18"/>
      <c r="AP128" s="18"/>
      <c r="AQ128" s="18">
        <v>1</v>
      </c>
      <c r="AR128" s="18">
        <f>VLOOKUP($A128,[1]Sheet1!$A:$G,7,FALSE)</f>
        <v>1</v>
      </c>
      <c r="AS128" s="18">
        <f>VLOOKUP($A128,[1]Sheet1!$A:$G,6,FALSE)</f>
        <v>2</v>
      </c>
      <c r="AT128" s="18"/>
      <c r="AU128" s="18"/>
      <c r="AV128" s="18"/>
      <c r="AW128" s="18"/>
      <c r="AX128" s="18"/>
      <c r="AY128" s="18">
        <v>1</v>
      </c>
      <c r="AZ128" s="18"/>
      <c r="BA128" s="18"/>
      <c r="BB128" s="18"/>
      <c r="BC128" s="18"/>
      <c r="BD128" s="50" t="s">
        <v>96</v>
      </c>
      <c r="BE128" s="48">
        <v>119.62145038167938</v>
      </c>
      <c r="BF128" s="18">
        <v>27</v>
      </c>
      <c r="BG128" s="51"/>
      <c r="BH128" s="50"/>
      <c r="BI128" s="50"/>
      <c r="BJ128" s="50"/>
      <c r="BK128" s="50"/>
      <c r="BL128" s="50"/>
      <c r="BM128" s="50"/>
      <c r="BN128" s="50">
        <f t="shared" si="24"/>
        <v>0</v>
      </c>
      <c r="BO128" s="50">
        <f t="shared" si="25"/>
        <v>0</v>
      </c>
      <c r="BP128" s="50"/>
      <c r="BQ128" s="50">
        <f t="shared" si="26"/>
        <v>0</v>
      </c>
      <c r="BR128" s="50">
        <v>83100</v>
      </c>
      <c r="BS128" s="50">
        <f>BR128-BQ128</f>
        <v>83100</v>
      </c>
      <c r="BT128" s="50"/>
      <c r="BU128" s="50"/>
      <c r="BV128" s="52"/>
      <c r="BW128" s="50"/>
      <c r="BX128" s="50">
        <v>0</v>
      </c>
      <c r="BY128" s="50">
        <v>0</v>
      </c>
      <c r="BZ128" s="50">
        <v>0</v>
      </c>
      <c r="CA128" s="50"/>
      <c r="CB128" s="50"/>
      <c r="CC128" s="50">
        <v>0</v>
      </c>
      <c r="CD128" s="50"/>
      <c r="CE128" s="50"/>
      <c r="CF128" s="50"/>
      <c r="CG128" s="50">
        <v>0</v>
      </c>
      <c r="CH128" s="50">
        <v>0</v>
      </c>
      <c r="CI128" s="50">
        <f>VLOOKUP(A128,[1]Sheet7!E:G,2,FALSE)</f>
        <v>0</v>
      </c>
      <c r="CJ128" s="50">
        <f>VLOOKUP(A128,[1]Sheet7!E:G,3,FALSE)</f>
        <v>2000</v>
      </c>
      <c r="CK128" s="50">
        <f t="shared" si="28"/>
        <v>83100</v>
      </c>
      <c r="CL128" s="53"/>
    </row>
    <row r="129" spans="1:90" ht="14.25" customHeight="1" x14ac:dyDescent="0.35">
      <c r="A129" s="89">
        <v>7562</v>
      </c>
      <c r="B129" s="18" t="s">
        <v>708</v>
      </c>
      <c r="C129" s="18" t="s">
        <v>223</v>
      </c>
      <c r="D129" s="18" t="s">
        <v>709</v>
      </c>
      <c r="E129" s="18" t="s">
        <v>88</v>
      </c>
      <c r="F129" s="18">
        <v>2026</v>
      </c>
      <c r="G129" s="18" t="s">
        <v>710</v>
      </c>
      <c r="H129" s="18" t="s">
        <v>711</v>
      </c>
      <c r="I129" s="18" t="s">
        <v>91</v>
      </c>
      <c r="J129" s="18" t="s">
        <v>277</v>
      </c>
      <c r="K129" s="48">
        <f>SUM(W129:AH129)</f>
        <v>2042.86</v>
      </c>
      <c r="L129" s="18" t="s">
        <v>240</v>
      </c>
      <c r="M129" s="18">
        <v>2</v>
      </c>
      <c r="N129" s="18"/>
      <c r="O129" s="18"/>
      <c r="P129" s="18"/>
      <c r="Q129" s="18"/>
      <c r="R129" s="18"/>
      <c r="S129" s="18"/>
      <c r="T129" s="18"/>
      <c r="U129" s="18"/>
      <c r="V129" s="18"/>
      <c r="W129" s="18"/>
      <c r="X129" s="18"/>
      <c r="Y129" s="18"/>
      <c r="Z129" s="18"/>
      <c r="AA129" s="18"/>
      <c r="AB129" s="18"/>
      <c r="AC129" s="18">
        <v>7.0000000000000007E-2</v>
      </c>
      <c r="AD129" s="18"/>
      <c r="AE129" s="18"/>
      <c r="AF129" s="18">
        <v>2042.79</v>
      </c>
      <c r="AG129" s="18"/>
      <c r="AH129" s="18"/>
      <c r="AI129" s="18" t="s">
        <v>279</v>
      </c>
      <c r="AJ129" s="18">
        <v>14</v>
      </c>
      <c r="AK129" s="18">
        <v>8</v>
      </c>
      <c r="AL129" s="18"/>
      <c r="AM129" s="18">
        <v>2</v>
      </c>
      <c r="AN129" s="18"/>
      <c r="AO129" s="18"/>
      <c r="AP129" s="18"/>
      <c r="AQ129" s="18">
        <v>1</v>
      </c>
      <c r="AR129" s="18">
        <f>VLOOKUP($A129,[1]Sheet1!$A:$G,7,FALSE)</f>
        <v>1</v>
      </c>
      <c r="AS129" s="18"/>
      <c r="AT129" s="18"/>
      <c r="AU129" s="18"/>
      <c r="AV129" s="18"/>
      <c r="AW129" s="18"/>
      <c r="AX129" s="18"/>
      <c r="AY129" s="18"/>
      <c r="AZ129" s="18"/>
      <c r="BA129" s="18"/>
      <c r="BB129" s="18"/>
      <c r="BC129" s="18"/>
      <c r="BD129" s="50" t="s">
        <v>96</v>
      </c>
      <c r="BE129" s="48">
        <v>107.40145038167937</v>
      </c>
      <c r="BF129" s="18">
        <v>78</v>
      </c>
      <c r="BG129" s="51"/>
      <c r="BH129" s="50"/>
      <c r="BI129" s="50"/>
      <c r="BJ129" s="50"/>
      <c r="BK129" s="50"/>
      <c r="BL129" s="50"/>
      <c r="BM129" s="50"/>
      <c r="BN129" s="50">
        <f t="shared" si="24"/>
        <v>0</v>
      </c>
      <c r="BO129" s="50">
        <f t="shared" si="25"/>
        <v>0</v>
      </c>
      <c r="BP129" s="50"/>
      <c r="BQ129" s="50">
        <f t="shared" si="26"/>
        <v>0</v>
      </c>
      <c r="BR129" s="50">
        <v>123660</v>
      </c>
      <c r="BS129" s="50">
        <f>BR129-BQ129</f>
        <v>123660</v>
      </c>
      <c r="BT129" s="50"/>
      <c r="BU129" s="50"/>
      <c r="BV129" s="52"/>
      <c r="BW129" s="50"/>
      <c r="BX129" s="50">
        <v>0</v>
      </c>
      <c r="BY129" s="50">
        <v>0</v>
      </c>
      <c r="BZ129" s="50">
        <v>0</v>
      </c>
      <c r="CA129" s="50"/>
      <c r="CB129" s="50"/>
      <c r="CC129" s="50">
        <v>0</v>
      </c>
      <c r="CD129" s="50"/>
      <c r="CE129" s="50"/>
      <c r="CF129" s="50"/>
      <c r="CG129" s="50">
        <v>0</v>
      </c>
      <c r="CH129" s="50">
        <v>0</v>
      </c>
      <c r="CI129" s="50">
        <f>VLOOKUP(A129,[1]Sheet7!E:G,2,FALSE)</f>
        <v>12500</v>
      </c>
      <c r="CJ129" s="50">
        <f>VLOOKUP(A129,[1]Sheet7!E:G,3,FALSE)</f>
        <v>0</v>
      </c>
      <c r="CK129" s="50">
        <f t="shared" si="28"/>
        <v>123660</v>
      </c>
      <c r="CL129" s="53"/>
    </row>
    <row r="130" spans="1:90" ht="14.25" customHeight="1" x14ac:dyDescent="0.35">
      <c r="A130" s="89">
        <v>7570</v>
      </c>
      <c r="B130" s="18" t="s">
        <v>712</v>
      </c>
      <c r="C130" s="18" t="s">
        <v>223</v>
      </c>
      <c r="D130" s="18" t="s">
        <v>713</v>
      </c>
      <c r="E130" s="18" t="s">
        <v>88</v>
      </c>
      <c r="F130" s="18">
        <v>2026</v>
      </c>
      <c r="G130" s="18" t="s">
        <v>714</v>
      </c>
      <c r="H130" s="18" t="s">
        <v>715</v>
      </c>
      <c r="I130" s="18" t="s">
        <v>91</v>
      </c>
      <c r="J130" s="18" t="s">
        <v>138</v>
      </c>
      <c r="K130" s="48">
        <f>SUM(W130:AH130)</f>
        <v>10963.1</v>
      </c>
      <c r="L130" s="18" t="s">
        <v>234</v>
      </c>
      <c r="M130" s="18"/>
      <c r="N130" s="18"/>
      <c r="O130" s="18"/>
      <c r="P130" s="18"/>
      <c r="Q130" s="18"/>
      <c r="R130" s="18"/>
      <c r="S130" s="18"/>
      <c r="T130" s="18"/>
      <c r="U130" s="18"/>
      <c r="V130" s="18"/>
      <c r="W130" s="18"/>
      <c r="X130" s="18"/>
      <c r="Y130" s="18"/>
      <c r="Z130" s="18"/>
      <c r="AA130" s="18"/>
      <c r="AB130" s="18"/>
      <c r="AC130" s="18"/>
      <c r="AD130" s="18"/>
      <c r="AE130" s="18"/>
      <c r="AF130" s="18">
        <v>10963.1</v>
      </c>
      <c r="AG130" s="18"/>
      <c r="AH130" s="18"/>
      <c r="AI130" s="18" t="s">
        <v>137</v>
      </c>
      <c r="AJ130" s="18">
        <v>8</v>
      </c>
      <c r="AK130" s="18">
        <v>5</v>
      </c>
      <c r="AL130" s="18"/>
      <c r="AM130" s="18"/>
      <c r="AN130" s="18"/>
      <c r="AO130" s="18"/>
      <c r="AP130" s="18"/>
      <c r="AQ130" s="18">
        <v>1</v>
      </c>
      <c r="AR130" s="18">
        <f>VLOOKUP($A130,[1]Sheet1!$A:$G,7,FALSE)</f>
        <v>1</v>
      </c>
      <c r="AS130" s="18"/>
      <c r="AT130" s="18"/>
      <c r="AU130" s="18"/>
      <c r="AV130" s="18"/>
      <c r="AW130" s="18"/>
      <c r="AX130" s="18"/>
      <c r="AY130" s="18"/>
      <c r="AZ130" s="18"/>
      <c r="BA130" s="18"/>
      <c r="BB130" s="18"/>
      <c r="BC130" s="18"/>
      <c r="BD130" s="50" t="s">
        <v>110</v>
      </c>
      <c r="BE130" s="48">
        <v>95.731450381679366</v>
      </c>
      <c r="BF130" s="18">
        <v>106</v>
      </c>
      <c r="BG130" s="51"/>
      <c r="BH130" s="50"/>
      <c r="BI130" s="50"/>
      <c r="BJ130" s="50"/>
      <c r="BK130" s="50"/>
      <c r="BL130" s="50"/>
      <c r="BM130" s="50"/>
      <c r="BN130" s="50">
        <f t="shared" si="24"/>
        <v>0</v>
      </c>
      <c r="BO130" s="50">
        <f t="shared" si="25"/>
        <v>0</v>
      </c>
      <c r="BP130" s="50"/>
      <c r="BQ130" s="50">
        <f t="shared" si="26"/>
        <v>0</v>
      </c>
      <c r="BR130" s="50">
        <v>180000</v>
      </c>
      <c r="BS130" s="50">
        <f>BR130-BQ130</f>
        <v>180000</v>
      </c>
      <c r="BT130" s="50"/>
      <c r="BU130" s="50"/>
      <c r="BV130" s="52"/>
      <c r="BW130" s="50"/>
      <c r="BX130" s="50">
        <v>0</v>
      </c>
      <c r="BY130" s="50">
        <v>0</v>
      </c>
      <c r="BZ130" s="50">
        <v>0</v>
      </c>
      <c r="CA130" s="50"/>
      <c r="CB130" s="50"/>
      <c r="CC130" s="50">
        <v>0</v>
      </c>
      <c r="CD130" s="50"/>
      <c r="CE130" s="50"/>
      <c r="CF130" s="50"/>
      <c r="CG130" s="50">
        <v>0</v>
      </c>
      <c r="CH130" s="50">
        <v>0</v>
      </c>
      <c r="CI130" s="50">
        <f>VLOOKUP(A130,[1]Sheet7!E:G,2,FALSE)</f>
        <v>1100000</v>
      </c>
      <c r="CJ130" s="50">
        <f>VLOOKUP(A130,[1]Sheet7!E:G,3,FALSE)</f>
        <v>65000</v>
      </c>
      <c r="CK130" s="50">
        <f t="shared" si="28"/>
        <v>180000</v>
      </c>
      <c r="CL130" s="53"/>
    </row>
    <row r="131" spans="1:90" ht="14.25" customHeight="1" x14ac:dyDescent="0.35">
      <c r="A131" s="89">
        <v>7463</v>
      </c>
      <c r="B131" s="18" t="s">
        <v>716</v>
      </c>
      <c r="C131" s="18" t="s">
        <v>281</v>
      </c>
      <c r="D131" s="18" t="s">
        <v>358</v>
      </c>
      <c r="E131" s="18" t="s">
        <v>105</v>
      </c>
      <c r="F131" s="18">
        <v>2026</v>
      </c>
      <c r="G131" s="18" t="s">
        <v>717</v>
      </c>
      <c r="H131" s="18" t="s">
        <v>718</v>
      </c>
      <c r="I131" s="18" t="s">
        <v>91</v>
      </c>
      <c r="J131" s="18" t="s">
        <v>150</v>
      </c>
      <c r="K131" s="48">
        <f t="shared" ref="K131:K138" si="29">SUM(W131:AH131)</f>
        <v>1634.2</v>
      </c>
      <c r="L131" s="18" t="s">
        <v>349</v>
      </c>
      <c r="M131" s="18">
        <v>3</v>
      </c>
      <c r="N131" s="18" t="s">
        <v>287</v>
      </c>
      <c r="O131" s="58">
        <v>1020.25</v>
      </c>
      <c r="P131" s="18"/>
      <c r="Q131" s="18"/>
      <c r="R131" s="18"/>
      <c r="S131" s="18"/>
      <c r="T131" s="18"/>
      <c r="U131" s="18"/>
      <c r="V131" s="18" t="s">
        <v>94</v>
      </c>
      <c r="W131" s="18"/>
      <c r="X131" s="18"/>
      <c r="Y131" s="18"/>
      <c r="Z131" s="18"/>
      <c r="AA131" s="18">
        <v>9.06</v>
      </c>
      <c r="AB131" s="18"/>
      <c r="AC131" s="18"/>
      <c r="AD131" s="18"/>
      <c r="AE131" s="18">
        <v>56.35</v>
      </c>
      <c r="AF131" s="18">
        <v>1568.79</v>
      </c>
      <c r="AG131" s="18"/>
      <c r="AH131" s="18"/>
      <c r="AI131" s="18" t="s">
        <v>184</v>
      </c>
      <c r="AJ131" s="18">
        <v>10</v>
      </c>
      <c r="AK131" s="18">
        <v>8</v>
      </c>
      <c r="AL131" s="18">
        <v>4</v>
      </c>
      <c r="AM131" s="18"/>
      <c r="AN131" s="18">
        <v>6</v>
      </c>
      <c r="AO131" s="18"/>
      <c r="AP131" s="18"/>
      <c r="AQ131" s="18">
        <v>1</v>
      </c>
      <c r="AR131" s="18">
        <f>VLOOKUP($A131,[1]Sheet1!$A:$G,7,FALSE)</f>
        <v>1</v>
      </c>
      <c r="AS131" s="18">
        <f>VLOOKUP($A131,[1]Sheet1!$A:$G,6,FALSE)</f>
        <v>2</v>
      </c>
      <c r="AT131" s="18"/>
      <c r="AU131" s="18"/>
      <c r="AV131" s="18">
        <f>VLOOKUP($A131,[1]Sheet1!$A:$F,4,FALSE)</f>
        <v>4</v>
      </c>
      <c r="AW131" s="18">
        <f>VLOOKUP($A131,[1]Sheet1!$A:$F,5,FALSE)</f>
        <v>3</v>
      </c>
      <c r="AX131" s="18"/>
      <c r="AY131" s="18"/>
      <c r="AZ131" s="18"/>
      <c r="BA131" s="18"/>
      <c r="BB131" s="56">
        <v>1</v>
      </c>
      <c r="BC131" s="18"/>
      <c r="BD131" s="50" t="s">
        <v>96</v>
      </c>
      <c r="BE131" s="48">
        <v>115.01566090799517</v>
      </c>
      <c r="BF131" s="18">
        <v>43</v>
      </c>
      <c r="BG131" s="51"/>
      <c r="BH131" s="50"/>
      <c r="BI131" s="50"/>
      <c r="BJ131" s="50"/>
      <c r="BK131" s="50"/>
      <c r="BL131" s="50"/>
      <c r="BM131" s="50"/>
      <c r="BN131" s="50">
        <f t="shared" si="24"/>
        <v>0</v>
      </c>
      <c r="BO131" s="50">
        <f t="shared" si="25"/>
        <v>0</v>
      </c>
      <c r="BP131" s="50"/>
      <c r="BQ131" s="50">
        <f t="shared" si="26"/>
        <v>0</v>
      </c>
      <c r="BR131" s="50">
        <v>1069910</v>
      </c>
      <c r="BS131" s="50">
        <f>BR131-BQ131</f>
        <v>1069910</v>
      </c>
      <c r="BT131" s="50"/>
      <c r="BU131" s="50"/>
      <c r="BV131" s="52"/>
      <c r="BW131" s="50"/>
      <c r="BX131" s="50">
        <v>0</v>
      </c>
      <c r="BY131" s="50">
        <v>0</v>
      </c>
      <c r="BZ131" s="50">
        <v>0</v>
      </c>
      <c r="CA131" s="50"/>
      <c r="CB131" s="50"/>
      <c r="CC131" s="50">
        <v>0</v>
      </c>
      <c r="CD131" s="50"/>
      <c r="CE131" s="50"/>
      <c r="CF131" s="50"/>
      <c r="CG131" s="50">
        <v>0</v>
      </c>
      <c r="CH131" s="50">
        <v>0</v>
      </c>
      <c r="CI131" s="50">
        <f>VLOOKUP(A131,[1]Sheet7!E:G,2,FALSE)</f>
        <v>7000</v>
      </c>
      <c r="CJ131" s="50">
        <f>VLOOKUP(A131,[1]Sheet7!E:G,3,FALSE)</f>
        <v>177000</v>
      </c>
      <c r="CK131" s="50">
        <f t="shared" si="28"/>
        <v>1069910</v>
      </c>
      <c r="CL131" s="53"/>
    </row>
    <row r="132" spans="1:90" ht="14.25" customHeight="1" x14ac:dyDescent="0.35">
      <c r="A132" s="89">
        <v>7385</v>
      </c>
      <c r="B132" s="18" t="s">
        <v>719</v>
      </c>
      <c r="C132" s="18" t="s">
        <v>281</v>
      </c>
      <c r="D132" s="18" t="s">
        <v>358</v>
      </c>
      <c r="E132" s="18" t="s">
        <v>105</v>
      </c>
      <c r="F132" s="18">
        <v>2026</v>
      </c>
      <c r="G132" s="18" t="s">
        <v>720</v>
      </c>
      <c r="H132" s="18" t="s">
        <v>721</v>
      </c>
      <c r="I132" s="18"/>
      <c r="J132" s="18"/>
      <c r="K132" s="48">
        <f t="shared" si="29"/>
        <v>24.99</v>
      </c>
      <c r="L132" s="18" t="s">
        <v>293</v>
      </c>
      <c r="M132" s="18">
        <v>4</v>
      </c>
      <c r="N132" s="18" t="s">
        <v>325</v>
      </c>
      <c r="O132" s="54">
        <v>25</v>
      </c>
      <c r="P132" s="18">
        <v>24.99</v>
      </c>
      <c r="Q132" s="18"/>
      <c r="R132" s="18"/>
      <c r="S132" s="18"/>
      <c r="T132" s="18"/>
      <c r="U132" s="18"/>
      <c r="V132" s="18" t="s">
        <v>722</v>
      </c>
      <c r="W132" s="18"/>
      <c r="X132" s="18"/>
      <c r="Y132" s="18"/>
      <c r="Z132" s="18"/>
      <c r="AA132" s="18"/>
      <c r="AB132" s="18">
        <v>24.99</v>
      </c>
      <c r="AC132" s="18"/>
      <c r="AD132" s="18"/>
      <c r="AE132" s="18"/>
      <c r="AF132" s="18"/>
      <c r="AG132" s="18"/>
      <c r="AH132" s="18"/>
      <c r="AI132" s="18" t="s">
        <v>723</v>
      </c>
      <c r="AJ132" s="18">
        <v>16</v>
      </c>
      <c r="AK132" s="18">
        <v>16</v>
      </c>
      <c r="AL132" s="18">
        <v>3</v>
      </c>
      <c r="AM132" s="18">
        <v>3</v>
      </c>
      <c r="AN132" s="18">
        <v>14</v>
      </c>
      <c r="AO132" s="18"/>
      <c r="AP132" s="18"/>
      <c r="AQ132" s="18">
        <v>1</v>
      </c>
      <c r="AR132" s="18">
        <f>VLOOKUP($A132,[1]Sheet1!$A:$G,7,FALSE)</f>
        <v>1</v>
      </c>
      <c r="AS132" s="18">
        <f>VLOOKUP($A132,[1]Sheet1!$A:$G,6,FALSE)</f>
        <v>2</v>
      </c>
      <c r="AT132" s="18"/>
      <c r="AU132" s="18">
        <f>VLOOKUP($A132,[1]Sheet1!$A:$F,3,FALSE)</f>
        <v>7</v>
      </c>
      <c r="AV132" s="18">
        <f>VLOOKUP($A132,[1]Sheet1!$A:$F,4,FALSE)</f>
        <v>4</v>
      </c>
      <c r="AW132" s="18">
        <f>VLOOKUP($A132,[1]Sheet1!$A:$F,5,FALSE)</f>
        <v>3</v>
      </c>
      <c r="AX132" s="18"/>
      <c r="AY132" s="18"/>
      <c r="AZ132" s="18">
        <v>1</v>
      </c>
      <c r="BA132" s="18"/>
      <c r="BB132" s="18"/>
      <c r="BC132" s="18"/>
      <c r="BD132" s="50" t="s">
        <v>96</v>
      </c>
      <c r="BE132" s="48">
        <v>110.01566090799517</v>
      </c>
      <c r="BF132" s="18">
        <v>65</v>
      </c>
      <c r="BG132" s="51"/>
      <c r="BH132" s="50"/>
      <c r="BI132" s="50"/>
      <c r="BJ132" s="50"/>
      <c r="BK132" s="50"/>
      <c r="BL132" s="50"/>
      <c r="BM132" s="50"/>
      <c r="BN132" s="50">
        <f t="shared" si="24"/>
        <v>0</v>
      </c>
      <c r="BO132" s="50">
        <f t="shared" si="25"/>
        <v>0</v>
      </c>
      <c r="BP132" s="50"/>
      <c r="BQ132" s="50">
        <f t="shared" si="26"/>
        <v>0</v>
      </c>
      <c r="BR132" s="50">
        <v>85000</v>
      </c>
      <c r="BS132" s="50">
        <f>BR132-BQ132</f>
        <v>85000</v>
      </c>
      <c r="BT132" s="50"/>
      <c r="BU132" s="50"/>
      <c r="BV132" s="52"/>
      <c r="BW132" s="50"/>
      <c r="BX132" s="50">
        <v>0</v>
      </c>
      <c r="BY132" s="50">
        <v>0</v>
      </c>
      <c r="BZ132" s="50">
        <v>0</v>
      </c>
      <c r="CA132" s="50"/>
      <c r="CB132" s="50"/>
      <c r="CC132" s="50">
        <v>0</v>
      </c>
      <c r="CD132" s="50"/>
      <c r="CE132" s="50"/>
      <c r="CF132" s="50"/>
      <c r="CG132" s="50">
        <v>0</v>
      </c>
      <c r="CH132" s="50">
        <v>0</v>
      </c>
      <c r="CI132" s="50">
        <f>VLOOKUP(A132,[1]Sheet7!E:G,2,FALSE)</f>
        <v>0</v>
      </c>
      <c r="CJ132" s="50">
        <f>VLOOKUP(A132,[1]Sheet7!E:G,3,FALSE)</f>
        <v>4000</v>
      </c>
      <c r="CK132" s="50">
        <f t="shared" si="28"/>
        <v>85000</v>
      </c>
      <c r="CL132" s="53"/>
    </row>
    <row r="133" spans="1:90" ht="14.25" customHeight="1" x14ac:dyDescent="0.35">
      <c r="A133" s="89">
        <v>7510</v>
      </c>
      <c r="B133" s="18" t="s">
        <v>724</v>
      </c>
      <c r="C133" s="18" t="s">
        <v>374</v>
      </c>
      <c r="D133" s="18" t="s">
        <v>231</v>
      </c>
      <c r="E133" s="18" t="s">
        <v>113</v>
      </c>
      <c r="F133" s="18">
        <v>2026</v>
      </c>
      <c r="G133" s="18" t="s">
        <v>725</v>
      </c>
      <c r="H133" s="18" t="s">
        <v>726</v>
      </c>
      <c r="I133" s="18"/>
      <c r="J133" s="18"/>
      <c r="K133" s="48">
        <f t="shared" si="29"/>
        <v>63.08</v>
      </c>
      <c r="L133" s="18" t="s">
        <v>407</v>
      </c>
      <c r="M133" s="18"/>
      <c r="N133" s="18"/>
      <c r="O133" s="18"/>
      <c r="P133" s="18"/>
      <c r="Q133" s="63">
        <v>28.86</v>
      </c>
      <c r="R133" s="18" t="s">
        <v>727</v>
      </c>
      <c r="S133" s="18"/>
      <c r="T133" s="18">
        <f>VLOOKUP(A133,[1]Sheet12!A:I,1,FALSE)</f>
        <v>7510</v>
      </c>
      <c r="U133" s="50">
        <f>W133/SUM(W133:AH133)*BR133</f>
        <v>197222.63684210528</v>
      </c>
      <c r="V133" s="50" t="s">
        <v>728</v>
      </c>
      <c r="W133" s="18">
        <v>29.88</v>
      </c>
      <c r="X133" s="18"/>
      <c r="Y133" s="18"/>
      <c r="Z133" s="18"/>
      <c r="AA133" s="18">
        <v>28.17</v>
      </c>
      <c r="AB133" s="18"/>
      <c r="AC133" s="18"/>
      <c r="AD133" s="18"/>
      <c r="AE133" s="18">
        <v>5.03</v>
      </c>
      <c r="AF133" s="18"/>
      <c r="AG133" s="18"/>
      <c r="AH133" s="18"/>
      <c r="AI133" s="18" t="s">
        <v>177</v>
      </c>
      <c r="AJ133" s="18">
        <v>14</v>
      </c>
      <c r="AK133" s="18"/>
      <c r="AL133" s="18">
        <v>4</v>
      </c>
      <c r="AM133" s="18"/>
      <c r="AN133" s="18"/>
      <c r="AO133" s="18"/>
      <c r="AP133" s="18"/>
      <c r="AQ133" s="18">
        <v>1</v>
      </c>
      <c r="AR133" s="18">
        <f>VLOOKUP($A133,[1]Sheet1!$A:$G,7,FALSE)</f>
        <v>1</v>
      </c>
      <c r="AS133" s="18"/>
      <c r="AT133" s="18"/>
      <c r="AU133" s="18"/>
      <c r="AV133" s="18"/>
      <c r="AW133" s="18"/>
      <c r="AX133" s="18"/>
      <c r="AY133" s="18"/>
      <c r="AZ133" s="18"/>
      <c r="BA133" s="18"/>
      <c r="BB133" s="18"/>
      <c r="BC133" s="18"/>
      <c r="BD133" s="50" t="s">
        <v>96</v>
      </c>
      <c r="BE133" s="48">
        <v>117.16945038167937</v>
      </c>
      <c r="BF133" s="18">
        <v>34</v>
      </c>
      <c r="BG133" s="51"/>
      <c r="BH133" s="50"/>
      <c r="BI133" s="50"/>
      <c r="BJ133" s="50"/>
      <c r="BK133" s="50"/>
      <c r="BL133" s="50"/>
      <c r="BM133" s="50"/>
      <c r="BN133" s="50">
        <f t="shared" si="24"/>
        <v>0</v>
      </c>
      <c r="BO133" s="50">
        <f t="shared" si="25"/>
        <v>0</v>
      </c>
      <c r="BP133" s="50"/>
      <c r="BQ133" s="50">
        <f t="shared" si="26"/>
        <v>0</v>
      </c>
      <c r="BR133" s="50">
        <v>416358.9</v>
      </c>
      <c r="BS133" s="50">
        <f t="shared" ref="BS133:BS138" si="30">BR133-BQ133</f>
        <v>416358.9</v>
      </c>
      <c r="BT133" s="50"/>
      <c r="BU133" s="50"/>
      <c r="BV133" s="52"/>
      <c r="BW133" s="50"/>
      <c r="BX133" s="50">
        <v>0</v>
      </c>
      <c r="BY133" s="50">
        <v>0</v>
      </c>
      <c r="BZ133" s="50">
        <v>0</v>
      </c>
      <c r="CA133" s="50"/>
      <c r="CB133" s="50"/>
      <c r="CC133" s="50">
        <v>0</v>
      </c>
      <c r="CD133" s="50"/>
      <c r="CE133" s="50"/>
      <c r="CF133" s="50"/>
      <c r="CG133" s="50">
        <v>0</v>
      </c>
      <c r="CH133" s="50">
        <v>0</v>
      </c>
      <c r="CI133" s="50">
        <f>VLOOKUP(A133,[1]Sheet7!E:G,2,FALSE)</f>
        <v>76502</v>
      </c>
      <c r="CJ133" s="50">
        <f>VLOOKUP(A133,[1]Sheet7!E:G,3,FALSE)</f>
        <v>81569</v>
      </c>
      <c r="CK133" s="50">
        <f t="shared" si="28"/>
        <v>416358.9</v>
      </c>
      <c r="CL133" s="53"/>
    </row>
    <row r="134" spans="1:90" ht="14.25" customHeight="1" x14ac:dyDescent="0.35">
      <c r="A134" s="89">
        <v>7466</v>
      </c>
      <c r="B134" s="18" t="s">
        <v>729</v>
      </c>
      <c r="C134" s="18" t="s">
        <v>374</v>
      </c>
      <c r="D134" s="18" t="s">
        <v>730</v>
      </c>
      <c r="E134" s="18" t="s">
        <v>162</v>
      </c>
      <c r="F134" s="18">
        <v>2026</v>
      </c>
      <c r="G134" s="18" t="s">
        <v>731</v>
      </c>
      <c r="H134" s="18" t="s">
        <v>732</v>
      </c>
      <c r="I134" s="18"/>
      <c r="J134" s="18"/>
      <c r="K134" s="48">
        <f t="shared" si="29"/>
        <v>157.73000000000002</v>
      </c>
      <c r="L134" s="18" t="s">
        <v>397</v>
      </c>
      <c r="M134" s="18"/>
      <c r="N134" s="18"/>
      <c r="O134" s="18"/>
      <c r="P134" s="18"/>
      <c r="Q134" s="18"/>
      <c r="R134" s="18"/>
      <c r="S134" s="18"/>
      <c r="T134" s="18">
        <f>VLOOKUP(A134,[1]Sheet12!A:I,1,FALSE)</f>
        <v>7466</v>
      </c>
      <c r="U134" s="50">
        <f>W134/SUM(W134:AH134)*BR134</f>
        <v>21194.450643504722</v>
      </c>
      <c r="V134" s="50" t="s">
        <v>733</v>
      </c>
      <c r="W134" s="18">
        <v>56.27</v>
      </c>
      <c r="X134" s="18"/>
      <c r="Y134" s="18"/>
      <c r="Z134" s="18"/>
      <c r="AA134" s="18">
        <v>0</v>
      </c>
      <c r="AB134" s="18">
        <v>99.47</v>
      </c>
      <c r="AC134" s="18"/>
      <c r="AD134" s="18">
        <v>1.99</v>
      </c>
      <c r="AE134" s="18"/>
      <c r="AF134" s="18"/>
      <c r="AG134" s="18"/>
      <c r="AH134" s="18"/>
      <c r="AI134" s="18" t="s">
        <v>177</v>
      </c>
      <c r="AJ134" s="18">
        <v>13</v>
      </c>
      <c r="AK134" s="18"/>
      <c r="AL134" s="18">
        <v>6</v>
      </c>
      <c r="AM134" s="18"/>
      <c r="AN134" s="18"/>
      <c r="AO134" s="18"/>
      <c r="AP134" s="18"/>
      <c r="AQ134" s="18"/>
      <c r="AR134" s="18">
        <f>VLOOKUP($A134,[1]Sheet1!$A:$G,7,FALSE)</f>
        <v>1</v>
      </c>
      <c r="AS134" s="18"/>
      <c r="AT134" s="18"/>
      <c r="AU134" s="18"/>
      <c r="AV134" s="18"/>
      <c r="AW134" s="18"/>
      <c r="AX134" s="18"/>
      <c r="AY134" s="18"/>
      <c r="AZ134" s="18"/>
      <c r="BA134" s="18"/>
      <c r="BB134" s="18"/>
      <c r="BC134" s="18"/>
      <c r="BD134" s="50" t="s">
        <v>96</v>
      </c>
      <c r="BE134" s="48">
        <v>115.74945038167937</v>
      </c>
      <c r="BF134" s="18">
        <v>38</v>
      </c>
      <c r="BG134" s="51"/>
      <c r="BH134" s="50"/>
      <c r="BI134" s="50"/>
      <c r="BJ134" s="50"/>
      <c r="BK134" s="50"/>
      <c r="BL134" s="50"/>
      <c r="BM134" s="50"/>
      <c r="BN134" s="50">
        <f t="shared" si="24"/>
        <v>0</v>
      </c>
      <c r="BO134" s="50">
        <f t="shared" si="25"/>
        <v>0</v>
      </c>
      <c r="BP134" s="50"/>
      <c r="BQ134" s="50">
        <f t="shared" si="26"/>
        <v>0</v>
      </c>
      <c r="BR134" s="50">
        <v>59410</v>
      </c>
      <c r="BS134" s="50">
        <f t="shared" si="30"/>
        <v>59410</v>
      </c>
      <c r="BT134" s="50"/>
      <c r="BU134" s="50"/>
      <c r="BV134" s="52"/>
      <c r="BW134" s="50"/>
      <c r="BX134" s="50">
        <v>0</v>
      </c>
      <c r="BY134" s="50">
        <v>0</v>
      </c>
      <c r="BZ134" s="50">
        <v>0</v>
      </c>
      <c r="CA134" s="50"/>
      <c r="CB134" s="50"/>
      <c r="CC134" s="50">
        <v>0</v>
      </c>
      <c r="CD134" s="50"/>
      <c r="CE134" s="50"/>
      <c r="CF134" s="50"/>
      <c r="CG134" s="50">
        <v>0</v>
      </c>
      <c r="CH134" s="50">
        <v>0</v>
      </c>
      <c r="CI134" s="50">
        <f>VLOOKUP(A134,[1]Sheet7!E:G,2,FALSE)</f>
        <v>3700</v>
      </c>
      <c r="CJ134" s="50">
        <f>VLOOKUP(A134,[1]Sheet7!E:G,3,FALSE)</f>
        <v>24500</v>
      </c>
      <c r="CK134" s="50">
        <f t="shared" si="28"/>
        <v>59410</v>
      </c>
      <c r="CL134" s="53"/>
    </row>
    <row r="135" spans="1:90" ht="14.25" customHeight="1" x14ac:dyDescent="0.35">
      <c r="A135" s="89">
        <v>7496</v>
      </c>
      <c r="B135" s="18" t="s">
        <v>734</v>
      </c>
      <c r="C135" s="18" t="s">
        <v>374</v>
      </c>
      <c r="D135" s="18" t="s">
        <v>735</v>
      </c>
      <c r="E135" s="18" t="s">
        <v>296</v>
      </c>
      <c r="F135" s="18">
        <v>2026</v>
      </c>
      <c r="G135" s="18" t="s">
        <v>736</v>
      </c>
      <c r="H135" s="18" t="s">
        <v>737</v>
      </c>
      <c r="I135" s="18"/>
      <c r="J135" s="18"/>
      <c r="K135" s="48">
        <f t="shared" si="29"/>
        <v>127.25999999999999</v>
      </c>
      <c r="L135" s="18" t="s">
        <v>397</v>
      </c>
      <c r="M135" s="18"/>
      <c r="N135" s="18"/>
      <c r="O135" s="18"/>
      <c r="P135" s="18"/>
      <c r="Q135" s="63">
        <v>28.77</v>
      </c>
      <c r="R135" s="18" t="s">
        <v>151</v>
      </c>
      <c r="S135" s="18"/>
      <c r="T135" s="18"/>
      <c r="U135" s="18"/>
      <c r="V135" s="18" t="s">
        <v>728</v>
      </c>
      <c r="W135" s="18">
        <v>5.75</v>
      </c>
      <c r="X135" s="18"/>
      <c r="Y135" s="18"/>
      <c r="Z135" s="18"/>
      <c r="AA135" s="18">
        <v>91.94</v>
      </c>
      <c r="AB135" s="18">
        <v>29.57</v>
      </c>
      <c r="AC135" s="18"/>
      <c r="AD135" s="18"/>
      <c r="AE135" s="18"/>
      <c r="AF135" s="18"/>
      <c r="AG135" s="18"/>
      <c r="AH135" s="18"/>
      <c r="AI135" s="18" t="s">
        <v>177</v>
      </c>
      <c r="AJ135" s="18">
        <v>11</v>
      </c>
      <c r="AK135" s="18"/>
      <c r="AL135" s="18">
        <v>2</v>
      </c>
      <c r="AM135" s="18"/>
      <c r="AN135" s="18"/>
      <c r="AO135" s="18"/>
      <c r="AP135" s="18"/>
      <c r="AQ135" s="18"/>
      <c r="AR135" s="18">
        <f>VLOOKUP($A135,[1]Sheet1!$A:$G,7,FALSE)</f>
        <v>1</v>
      </c>
      <c r="AS135" s="18"/>
      <c r="AT135" s="18"/>
      <c r="AU135" s="18"/>
      <c r="AV135" s="18"/>
      <c r="AW135" s="18"/>
      <c r="AX135" s="18"/>
      <c r="AY135" s="18"/>
      <c r="AZ135" s="18"/>
      <c r="BA135" s="18"/>
      <c r="BB135" s="18"/>
      <c r="BC135" s="18"/>
      <c r="BD135" s="50" t="s">
        <v>96</v>
      </c>
      <c r="BE135" s="48">
        <v>113.41945038167937</v>
      </c>
      <c r="BF135" s="18">
        <v>51</v>
      </c>
      <c r="BG135" s="51"/>
      <c r="BH135" s="50"/>
      <c r="BI135" s="50"/>
      <c r="BJ135" s="50"/>
      <c r="BK135" s="50"/>
      <c r="BL135" s="50"/>
      <c r="BM135" s="50"/>
      <c r="BN135" s="50">
        <f t="shared" si="24"/>
        <v>0</v>
      </c>
      <c r="BO135" s="50">
        <f t="shared" si="25"/>
        <v>0</v>
      </c>
      <c r="BP135" s="50"/>
      <c r="BQ135" s="50">
        <f t="shared" si="26"/>
        <v>0</v>
      </c>
      <c r="BR135" s="50">
        <v>481824.37</v>
      </c>
      <c r="BS135" s="50">
        <f t="shared" si="30"/>
        <v>481824.37</v>
      </c>
      <c r="BT135" s="50"/>
      <c r="BU135" s="50"/>
      <c r="BV135" s="52"/>
      <c r="BW135" s="50"/>
      <c r="BX135" s="50">
        <v>0</v>
      </c>
      <c r="BY135" s="50">
        <v>0</v>
      </c>
      <c r="BZ135" s="50">
        <v>0</v>
      </c>
      <c r="CA135" s="50"/>
      <c r="CB135" s="50"/>
      <c r="CC135" s="50">
        <v>0</v>
      </c>
      <c r="CD135" s="50"/>
      <c r="CE135" s="50"/>
      <c r="CF135" s="50"/>
      <c r="CG135" s="50">
        <v>0</v>
      </c>
      <c r="CH135" s="50">
        <v>0</v>
      </c>
      <c r="CI135" s="50">
        <f>VLOOKUP(A135,[1]Sheet7!E:G,2,FALSE)</f>
        <v>0</v>
      </c>
      <c r="CJ135" s="50">
        <f>VLOOKUP(A135,[1]Sheet7!E:G,3,FALSE)</f>
        <v>70494.41</v>
      </c>
      <c r="CK135" s="50">
        <f t="shared" si="28"/>
        <v>481824.37</v>
      </c>
      <c r="CL135" s="53"/>
    </row>
    <row r="136" spans="1:90" ht="14.25" customHeight="1" x14ac:dyDescent="0.35">
      <c r="A136" s="89">
        <v>7372</v>
      </c>
      <c r="B136" s="18" t="s">
        <v>738</v>
      </c>
      <c r="C136" s="18" t="s">
        <v>374</v>
      </c>
      <c r="D136" s="18" t="s">
        <v>410</v>
      </c>
      <c r="E136" s="18" t="s">
        <v>677</v>
      </c>
      <c r="F136" s="18">
        <v>2026</v>
      </c>
      <c r="G136" s="18" t="s">
        <v>739</v>
      </c>
      <c r="H136" s="18" t="s">
        <v>740</v>
      </c>
      <c r="I136" s="18" t="s">
        <v>91</v>
      </c>
      <c r="J136" s="18" t="s">
        <v>138</v>
      </c>
      <c r="K136" s="48">
        <f t="shared" si="29"/>
        <v>14.68</v>
      </c>
      <c r="L136" s="18" t="s">
        <v>407</v>
      </c>
      <c r="M136" s="18"/>
      <c r="N136" s="18"/>
      <c r="O136" s="18"/>
      <c r="P136" s="18"/>
      <c r="Q136" s="18"/>
      <c r="R136" s="18"/>
      <c r="S136" s="18"/>
      <c r="T136" s="18"/>
      <c r="U136" s="18"/>
      <c r="V136" s="18" t="s">
        <v>94</v>
      </c>
      <c r="W136" s="18"/>
      <c r="X136" s="18"/>
      <c r="Y136" s="18"/>
      <c r="Z136" s="18"/>
      <c r="AA136" s="18"/>
      <c r="AB136" s="18"/>
      <c r="AC136" s="18"/>
      <c r="AD136" s="18"/>
      <c r="AE136" s="18"/>
      <c r="AF136" s="18">
        <v>14.68</v>
      </c>
      <c r="AG136" s="18"/>
      <c r="AH136" s="18"/>
      <c r="AI136" s="18" t="s">
        <v>137</v>
      </c>
      <c r="AJ136" s="18">
        <v>9</v>
      </c>
      <c r="AK136" s="18">
        <v>9</v>
      </c>
      <c r="AL136" s="18"/>
      <c r="AM136" s="18"/>
      <c r="AN136" s="18"/>
      <c r="AO136" s="18"/>
      <c r="AP136" s="18"/>
      <c r="AQ136" s="18"/>
      <c r="AR136" s="18">
        <f>VLOOKUP($A136,[1]Sheet1!$A:$G,7,FALSE)</f>
        <v>1</v>
      </c>
      <c r="AS136" s="18"/>
      <c r="AT136" s="18"/>
      <c r="AU136" s="18"/>
      <c r="AV136" s="18"/>
      <c r="AW136" s="18"/>
      <c r="AX136" s="18"/>
      <c r="AY136" s="18"/>
      <c r="AZ136" s="18"/>
      <c r="BA136" s="18"/>
      <c r="BB136" s="18"/>
      <c r="BC136" s="18"/>
      <c r="BD136" s="50" t="s">
        <v>96</v>
      </c>
      <c r="BE136" s="48">
        <v>112.24945038167937</v>
      </c>
      <c r="BF136" s="18">
        <v>57</v>
      </c>
      <c r="BG136" s="51"/>
      <c r="BH136" s="50"/>
      <c r="BI136" s="50"/>
      <c r="BJ136" s="50"/>
      <c r="BK136" s="50"/>
      <c r="BL136" s="50"/>
      <c r="BM136" s="50"/>
      <c r="BN136" s="50">
        <f t="shared" si="24"/>
        <v>0</v>
      </c>
      <c r="BO136" s="50">
        <f t="shared" si="25"/>
        <v>0</v>
      </c>
      <c r="BP136" s="50"/>
      <c r="BQ136" s="50">
        <f t="shared" si="26"/>
        <v>0</v>
      </c>
      <c r="BR136" s="50">
        <v>106410</v>
      </c>
      <c r="BS136" s="50">
        <f t="shared" si="30"/>
        <v>106410</v>
      </c>
      <c r="BT136" s="50"/>
      <c r="BU136" s="50"/>
      <c r="BV136" s="52"/>
      <c r="BW136" s="50"/>
      <c r="BX136" s="50">
        <v>0</v>
      </c>
      <c r="BY136" s="50">
        <v>0</v>
      </c>
      <c r="BZ136" s="50">
        <v>0</v>
      </c>
      <c r="CA136" s="50"/>
      <c r="CB136" s="50"/>
      <c r="CC136" s="50">
        <v>0</v>
      </c>
      <c r="CD136" s="50"/>
      <c r="CE136" s="50"/>
      <c r="CF136" s="50"/>
      <c r="CG136" s="50">
        <v>0</v>
      </c>
      <c r="CH136" s="50">
        <v>0</v>
      </c>
      <c r="CI136" s="50">
        <f>VLOOKUP(A136,[1]Sheet7!E:G,2,FALSE)</f>
        <v>0</v>
      </c>
      <c r="CJ136" s="50">
        <f>VLOOKUP(A136,[1]Sheet7!E:G,3,FALSE)</f>
        <v>2500</v>
      </c>
      <c r="CK136" s="50">
        <f t="shared" si="28"/>
        <v>106410</v>
      </c>
      <c r="CL136" s="53"/>
    </row>
    <row r="137" spans="1:90" ht="14.25" customHeight="1" x14ac:dyDescent="0.35">
      <c r="A137" s="89">
        <v>7446</v>
      </c>
      <c r="B137" s="18" t="s">
        <v>741</v>
      </c>
      <c r="C137" s="18" t="s">
        <v>374</v>
      </c>
      <c r="D137" s="18" t="s">
        <v>742</v>
      </c>
      <c r="E137" s="18" t="s">
        <v>743</v>
      </c>
      <c r="F137" s="18">
        <v>2026</v>
      </c>
      <c r="G137" s="18" t="s">
        <v>744</v>
      </c>
      <c r="H137" s="18" t="s">
        <v>745</v>
      </c>
      <c r="I137" s="18"/>
      <c r="J137" s="18"/>
      <c r="K137" s="48">
        <f t="shared" si="29"/>
        <v>22.52</v>
      </c>
      <c r="L137" s="18" t="s">
        <v>392</v>
      </c>
      <c r="M137" s="18"/>
      <c r="N137" s="18"/>
      <c r="O137" s="18"/>
      <c r="P137" s="18"/>
      <c r="Q137" s="18"/>
      <c r="R137" s="18"/>
      <c r="S137" s="18"/>
      <c r="T137" s="18"/>
      <c r="U137" s="18"/>
      <c r="V137" s="18"/>
      <c r="W137" s="18"/>
      <c r="X137" s="18"/>
      <c r="Y137" s="18"/>
      <c r="Z137" s="18"/>
      <c r="AA137" s="18">
        <v>22.52</v>
      </c>
      <c r="AB137" s="18"/>
      <c r="AC137" s="18"/>
      <c r="AD137" s="18"/>
      <c r="AE137" s="18"/>
      <c r="AF137" s="18"/>
      <c r="AG137" s="18"/>
      <c r="AH137" s="18"/>
      <c r="AI137" s="18"/>
      <c r="AJ137" s="18"/>
      <c r="AK137" s="18"/>
      <c r="AL137" s="18"/>
      <c r="AM137" s="18"/>
      <c r="AN137" s="18"/>
      <c r="AO137" s="18"/>
      <c r="AP137" s="18"/>
      <c r="AQ137" s="18"/>
      <c r="AR137" s="18">
        <f>VLOOKUP($A137,[1]Sheet1!$A:$G,7,FALSE)</f>
        <v>1</v>
      </c>
      <c r="AS137" s="18">
        <f>VLOOKUP($A137,[1]Sheet1!$A:$G,6,FALSE)</f>
        <v>2</v>
      </c>
      <c r="AT137" s="18"/>
      <c r="AU137" s="18"/>
      <c r="AV137" s="18"/>
      <c r="AW137" s="18"/>
      <c r="AX137" s="18"/>
      <c r="AY137" s="18"/>
      <c r="AZ137" s="18">
        <v>1</v>
      </c>
      <c r="BA137" s="18"/>
      <c r="BB137" s="18"/>
      <c r="BC137" s="18"/>
      <c r="BD137" s="50" t="s">
        <v>110</v>
      </c>
      <c r="BE137" s="48">
        <v>106.24945038167937</v>
      </c>
      <c r="BF137" s="18">
        <v>81</v>
      </c>
      <c r="BG137" s="51"/>
      <c r="BH137" s="50"/>
      <c r="BI137" s="50"/>
      <c r="BJ137" s="50"/>
      <c r="BK137" s="50"/>
      <c r="BL137" s="50"/>
      <c r="BM137" s="50"/>
      <c r="BN137" s="50">
        <f t="shared" si="24"/>
        <v>0</v>
      </c>
      <c r="BO137" s="50">
        <f t="shared" si="25"/>
        <v>0</v>
      </c>
      <c r="BP137" s="50"/>
      <c r="BQ137" s="50">
        <f t="shared" si="26"/>
        <v>0</v>
      </c>
      <c r="BR137" s="50">
        <v>395550</v>
      </c>
      <c r="BS137" s="50">
        <f t="shared" si="30"/>
        <v>395550</v>
      </c>
      <c r="BT137" s="50"/>
      <c r="BU137" s="50"/>
      <c r="BV137" s="52"/>
      <c r="BW137" s="50"/>
      <c r="BX137" s="50">
        <v>0</v>
      </c>
      <c r="BY137" s="50">
        <v>0</v>
      </c>
      <c r="BZ137" s="50">
        <v>0</v>
      </c>
      <c r="CA137" s="50"/>
      <c r="CB137" s="50"/>
      <c r="CC137" s="50">
        <v>0</v>
      </c>
      <c r="CD137" s="50"/>
      <c r="CE137" s="50"/>
      <c r="CF137" s="50"/>
      <c r="CG137" s="50">
        <v>0</v>
      </c>
      <c r="CH137" s="50">
        <v>0</v>
      </c>
      <c r="CI137" s="50">
        <f>VLOOKUP(A137,[1]Sheet7!E:G,2,FALSE)</f>
        <v>200000</v>
      </c>
      <c r="CJ137" s="50">
        <f>VLOOKUP(A137,[1]Sheet7!E:G,3,FALSE)</f>
        <v>15000</v>
      </c>
      <c r="CK137" s="50">
        <f t="shared" si="28"/>
        <v>395550</v>
      </c>
      <c r="CL137" s="53"/>
    </row>
    <row r="138" spans="1:90" ht="14.25" customHeight="1" x14ac:dyDescent="0.35">
      <c r="A138" s="89">
        <v>7519</v>
      </c>
      <c r="B138" s="18" t="s">
        <v>746</v>
      </c>
      <c r="C138" s="18" t="s">
        <v>374</v>
      </c>
      <c r="D138" s="18" t="s">
        <v>747</v>
      </c>
      <c r="E138" s="18" t="s">
        <v>88</v>
      </c>
      <c r="F138" s="18">
        <v>2026</v>
      </c>
      <c r="G138" s="18" t="s">
        <v>748</v>
      </c>
      <c r="H138" s="18" t="s">
        <v>749</v>
      </c>
      <c r="I138" s="18" t="s">
        <v>91</v>
      </c>
      <c r="J138" s="18" t="s">
        <v>565</v>
      </c>
      <c r="K138" s="48">
        <f t="shared" si="29"/>
        <v>1337.01</v>
      </c>
      <c r="L138" s="18" t="s">
        <v>397</v>
      </c>
      <c r="M138" s="18"/>
      <c r="N138" s="18"/>
      <c r="O138" s="18"/>
      <c r="P138" s="18"/>
      <c r="Q138" s="18"/>
      <c r="R138" s="18"/>
      <c r="S138" s="18"/>
      <c r="T138" s="18"/>
      <c r="U138" s="18"/>
      <c r="V138" s="18"/>
      <c r="W138" s="18">
        <v>2.78</v>
      </c>
      <c r="X138" s="18"/>
      <c r="Y138" s="18"/>
      <c r="Z138" s="18"/>
      <c r="AA138" s="18">
        <v>1.02</v>
      </c>
      <c r="AB138" s="18"/>
      <c r="AC138" s="18"/>
      <c r="AD138" s="18"/>
      <c r="AE138" s="18"/>
      <c r="AF138" s="18">
        <v>1333.21</v>
      </c>
      <c r="AG138" s="18"/>
      <c r="AH138" s="18"/>
      <c r="AI138" s="18" t="s">
        <v>137</v>
      </c>
      <c r="AJ138" s="18">
        <v>3</v>
      </c>
      <c r="AK138" s="18">
        <v>4</v>
      </c>
      <c r="AL138" s="18"/>
      <c r="AM138" s="18"/>
      <c r="AN138" s="18"/>
      <c r="AO138" s="18"/>
      <c r="AP138" s="18"/>
      <c r="AQ138" s="18">
        <v>1</v>
      </c>
      <c r="AR138" s="18">
        <f>VLOOKUP($A138,[1]Sheet1!$A:$G,7,FALSE)</f>
        <v>1</v>
      </c>
      <c r="AS138" s="18"/>
      <c r="AT138" s="18"/>
      <c r="AU138" s="18"/>
      <c r="AV138" s="18"/>
      <c r="AW138" s="18"/>
      <c r="AX138" s="18"/>
      <c r="AY138" s="18"/>
      <c r="AZ138" s="18"/>
      <c r="BA138" s="18"/>
      <c r="BB138" s="56">
        <v>1</v>
      </c>
      <c r="BC138" s="18"/>
      <c r="BD138" s="50" t="s">
        <v>110</v>
      </c>
      <c r="BE138" s="48">
        <v>98.249450381679367</v>
      </c>
      <c r="BF138" s="18">
        <v>98</v>
      </c>
      <c r="BG138" s="51"/>
      <c r="BH138" s="50"/>
      <c r="BI138" s="50"/>
      <c r="BJ138" s="50"/>
      <c r="BK138" s="50"/>
      <c r="BL138" s="50"/>
      <c r="BM138" s="50"/>
      <c r="BN138" s="50">
        <f t="shared" si="24"/>
        <v>0</v>
      </c>
      <c r="BO138" s="50">
        <f t="shared" si="25"/>
        <v>0</v>
      </c>
      <c r="BP138" s="50"/>
      <c r="BQ138" s="50">
        <f t="shared" si="26"/>
        <v>0</v>
      </c>
      <c r="BR138" s="50">
        <v>422100</v>
      </c>
      <c r="BS138" s="50">
        <f t="shared" si="30"/>
        <v>422100</v>
      </c>
      <c r="BT138" s="50"/>
      <c r="BU138" s="50"/>
      <c r="BV138" s="52"/>
      <c r="BW138" s="50"/>
      <c r="BX138" s="50">
        <v>0</v>
      </c>
      <c r="BY138" s="50">
        <v>0</v>
      </c>
      <c r="BZ138" s="50">
        <v>0</v>
      </c>
      <c r="CA138" s="50"/>
      <c r="CB138" s="50"/>
      <c r="CC138" s="50">
        <v>0</v>
      </c>
      <c r="CD138" s="50"/>
      <c r="CE138" s="50"/>
      <c r="CF138" s="50"/>
      <c r="CG138" s="50">
        <v>0</v>
      </c>
      <c r="CH138" s="50">
        <v>0</v>
      </c>
      <c r="CI138" s="50">
        <f>VLOOKUP(A138,[1]Sheet7!E:G,2,FALSE)</f>
        <v>139500</v>
      </c>
      <c r="CJ138" s="50">
        <f>VLOOKUP(A138,[1]Sheet7!E:G,3,FALSE)</f>
        <v>158000</v>
      </c>
      <c r="CK138" s="50">
        <f t="shared" si="28"/>
        <v>422100</v>
      </c>
      <c r="CL138" s="53"/>
    </row>
    <row r="139" spans="1:90" ht="14.25" customHeight="1" x14ac:dyDescent="0.35">
      <c r="A139" s="89">
        <v>7508</v>
      </c>
      <c r="B139" s="18" t="s">
        <v>750</v>
      </c>
      <c r="C139" s="18" t="s">
        <v>432</v>
      </c>
      <c r="D139" s="18" t="s">
        <v>546</v>
      </c>
      <c r="E139" s="18" t="s">
        <v>105</v>
      </c>
      <c r="F139" s="18">
        <v>2026</v>
      </c>
      <c r="G139" s="18" t="s">
        <v>751</v>
      </c>
      <c r="H139" s="18" t="s">
        <v>752</v>
      </c>
      <c r="I139" s="18"/>
      <c r="J139" s="18"/>
      <c r="K139" s="48">
        <f t="shared" ref="K139:K154" si="31">SUM(W139:AH139)</f>
        <v>1687.24</v>
      </c>
      <c r="L139" s="18" t="s">
        <v>753</v>
      </c>
      <c r="M139" s="18"/>
      <c r="N139" s="18"/>
      <c r="O139" s="18"/>
      <c r="P139" s="18"/>
      <c r="Q139" s="18"/>
      <c r="R139" s="18"/>
      <c r="S139" s="18"/>
      <c r="T139" s="18"/>
      <c r="U139" s="18"/>
      <c r="V139" s="18" t="s">
        <v>754</v>
      </c>
      <c r="W139" s="18">
        <v>52.15</v>
      </c>
      <c r="X139" s="18"/>
      <c r="Y139" s="18"/>
      <c r="Z139" s="18"/>
      <c r="AA139" s="18">
        <v>1635.09</v>
      </c>
      <c r="AB139" s="18"/>
      <c r="AC139" s="18"/>
      <c r="AD139" s="18"/>
      <c r="AE139" s="18"/>
      <c r="AF139" s="18"/>
      <c r="AG139" s="18"/>
      <c r="AH139" s="18"/>
      <c r="AI139" s="18" t="s">
        <v>127</v>
      </c>
      <c r="AJ139" s="18">
        <v>14</v>
      </c>
      <c r="AK139" s="18">
        <v>13</v>
      </c>
      <c r="AL139" s="18">
        <v>12</v>
      </c>
      <c r="AM139" s="18"/>
      <c r="AN139" s="18"/>
      <c r="AO139" s="18"/>
      <c r="AP139" s="18"/>
      <c r="AQ139" s="18"/>
      <c r="AR139" s="18">
        <f>VLOOKUP($A139,[1]Sheet1!$A:$G,7,FALSE)</f>
        <v>1</v>
      </c>
      <c r="AS139" s="18"/>
      <c r="AT139" s="18"/>
      <c r="AU139" s="18"/>
      <c r="AV139" s="18"/>
      <c r="AW139" s="18"/>
      <c r="AX139" s="18"/>
      <c r="AY139" s="18"/>
      <c r="AZ139" s="18"/>
      <c r="BA139" s="18"/>
      <c r="BB139" s="56">
        <v>1</v>
      </c>
      <c r="BC139" s="18"/>
      <c r="BD139" s="50" t="s">
        <v>96</v>
      </c>
      <c r="BE139" s="48">
        <v>127.19948609596506</v>
      </c>
      <c r="BF139" s="18">
        <v>6</v>
      </c>
      <c r="BG139" s="51"/>
      <c r="BH139" s="50"/>
      <c r="BI139" s="50"/>
      <c r="BJ139" s="50"/>
      <c r="BK139" s="50"/>
      <c r="BL139" s="50"/>
      <c r="BM139" s="50"/>
      <c r="BN139" s="50">
        <f t="shared" si="24"/>
        <v>0</v>
      </c>
      <c r="BO139" s="50">
        <f t="shared" si="25"/>
        <v>0</v>
      </c>
      <c r="BP139" s="50"/>
      <c r="BQ139" s="50">
        <f t="shared" si="26"/>
        <v>0</v>
      </c>
      <c r="BR139" s="50">
        <v>1350750</v>
      </c>
      <c r="BS139" s="50">
        <f t="shared" ref="BS139:BS155" si="32">BR139-BQ139</f>
        <v>1350750</v>
      </c>
      <c r="BT139" s="50"/>
      <c r="BU139" s="50"/>
      <c r="BV139" s="52"/>
      <c r="BW139" s="50"/>
      <c r="BX139" s="50">
        <v>0</v>
      </c>
      <c r="BY139" s="50">
        <v>0</v>
      </c>
      <c r="BZ139" s="50">
        <v>0</v>
      </c>
      <c r="CA139" s="50">
        <v>0</v>
      </c>
      <c r="CB139" s="50"/>
      <c r="CC139" s="50">
        <v>0</v>
      </c>
      <c r="CD139" s="50">
        <v>0</v>
      </c>
      <c r="CE139" s="50"/>
      <c r="CF139" s="50"/>
      <c r="CG139" s="50">
        <v>0</v>
      </c>
      <c r="CH139" s="50">
        <v>0</v>
      </c>
      <c r="CI139" s="50">
        <f>VLOOKUP(A139,[1]Sheet7!E:G,2,FALSE)</f>
        <v>0</v>
      </c>
      <c r="CJ139" s="50">
        <f>VLOOKUP(A139,[1]Sheet7!E:G,3,FALSE)</f>
        <v>3000</v>
      </c>
      <c r="CK139" s="50">
        <f t="shared" si="28"/>
        <v>1350750</v>
      </c>
      <c r="CL139" s="53"/>
    </row>
    <row r="140" spans="1:90" ht="14.25" customHeight="1" x14ac:dyDescent="0.35">
      <c r="A140" s="89">
        <v>7534</v>
      </c>
      <c r="B140" s="18" t="s">
        <v>755</v>
      </c>
      <c r="C140" s="18" t="s">
        <v>432</v>
      </c>
      <c r="D140" s="18" t="s">
        <v>562</v>
      </c>
      <c r="E140" s="18" t="s">
        <v>162</v>
      </c>
      <c r="F140" s="18">
        <v>2026</v>
      </c>
      <c r="G140" s="18" t="s">
        <v>756</v>
      </c>
      <c r="H140" s="18" t="s">
        <v>757</v>
      </c>
      <c r="I140" s="18"/>
      <c r="J140" s="18"/>
      <c r="K140" s="48">
        <f t="shared" si="31"/>
        <v>209.4</v>
      </c>
      <c r="L140" s="18" t="s">
        <v>451</v>
      </c>
      <c r="M140" s="18"/>
      <c r="N140" s="18"/>
      <c r="O140" s="18"/>
      <c r="P140" s="18"/>
      <c r="Q140" s="18"/>
      <c r="R140" s="18"/>
      <c r="S140" s="18"/>
      <c r="T140" s="18"/>
      <c r="U140" s="18"/>
      <c r="V140" s="18" t="s">
        <v>94</v>
      </c>
      <c r="W140" s="18"/>
      <c r="X140" s="18"/>
      <c r="Y140" s="18"/>
      <c r="Z140" s="18"/>
      <c r="AA140" s="18">
        <v>209.15</v>
      </c>
      <c r="AB140" s="18"/>
      <c r="AC140" s="18"/>
      <c r="AD140" s="18"/>
      <c r="AE140" s="18"/>
      <c r="AF140" s="18">
        <v>0.25</v>
      </c>
      <c r="AG140" s="18"/>
      <c r="AH140" s="18"/>
      <c r="AI140" s="18" t="s">
        <v>137</v>
      </c>
      <c r="AJ140" s="18" t="s">
        <v>442</v>
      </c>
      <c r="AK140" s="18" t="s">
        <v>442</v>
      </c>
      <c r="AL140" s="18"/>
      <c r="AM140" s="18"/>
      <c r="AN140" s="18"/>
      <c r="AO140" s="18"/>
      <c r="AP140" s="18"/>
      <c r="AQ140" s="18"/>
      <c r="AR140" s="18">
        <f>VLOOKUP($A140,[1]Sheet1!$A:$G,7,FALSE)</f>
        <v>1</v>
      </c>
      <c r="AS140" s="18">
        <f>VLOOKUP($A140,[1]Sheet1!$A:$G,6,FALSE)</f>
        <v>2</v>
      </c>
      <c r="AT140" s="18"/>
      <c r="AU140" s="18"/>
      <c r="AV140" s="18">
        <f>VLOOKUP($A140,[1]Sheet1!$A:$F,4,FALSE)</f>
        <v>4</v>
      </c>
      <c r="AW140" s="18">
        <f>VLOOKUP($A140,[1]Sheet1!$A:$F,5,FALSE)</f>
        <v>3</v>
      </c>
      <c r="AX140" s="18"/>
      <c r="AY140" s="18"/>
      <c r="AZ140" s="18"/>
      <c r="BA140" s="18"/>
      <c r="BB140" s="18"/>
      <c r="BC140" s="18"/>
      <c r="BD140" s="50" t="s">
        <v>96</v>
      </c>
      <c r="BE140" s="48">
        <v>122.01948609596506</v>
      </c>
      <c r="BF140" s="18">
        <v>22</v>
      </c>
      <c r="BG140" s="51"/>
      <c r="BH140" s="50"/>
      <c r="BI140" s="50"/>
      <c r="BJ140" s="50"/>
      <c r="BK140" s="50"/>
      <c r="BL140" s="50"/>
      <c r="BM140" s="50"/>
      <c r="BN140" s="50">
        <f t="shared" si="24"/>
        <v>0</v>
      </c>
      <c r="BO140" s="50">
        <f t="shared" si="25"/>
        <v>0</v>
      </c>
      <c r="BP140" s="50"/>
      <c r="BQ140" s="50">
        <f t="shared" si="26"/>
        <v>0</v>
      </c>
      <c r="BR140" s="50">
        <v>262065</v>
      </c>
      <c r="BS140" s="50">
        <f t="shared" si="32"/>
        <v>262065</v>
      </c>
      <c r="BT140" s="50"/>
      <c r="BU140" s="50"/>
      <c r="BV140" s="52"/>
      <c r="BW140" s="50"/>
      <c r="BX140" s="50">
        <v>0</v>
      </c>
      <c r="BY140" s="50">
        <v>0</v>
      </c>
      <c r="BZ140" s="50">
        <v>0</v>
      </c>
      <c r="CA140" s="50"/>
      <c r="CB140" s="50"/>
      <c r="CC140" s="50">
        <v>0</v>
      </c>
      <c r="CD140" s="50">
        <v>0</v>
      </c>
      <c r="CE140" s="50"/>
      <c r="CF140" s="50"/>
      <c r="CG140" s="50">
        <v>0</v>
      </c>
      <c r="CH140" s="50">
        <v>0</v>
      </c>
      <c r="CI140" s="50">
        <f>VLOOKUP(A140,[1]Sheet7!E:G,2,FALSE)</f>
        <v>0</v>
      </c>
      <c r="CJ140" s="50">
        <f>VLOOKUP(A140,[1]Sheet7!E:G,3,FALSE)</f>
        <v>0</v>
      </c>
      <c r="CK140" s="50">
        <f t="shared" si="28"/>
        <v>262065</v>
      </c>
      <c r="CL140" s="53"/>
    </row>
    <row r="141" spans="1:90" ht="14.25" customHeight="1" x14ac:dyDescent="0.35">
      <c r="A141" s="89">
        <v>7420</v>
      </c>
      <c r="B141" s="18" t="s">
        <v>758</v>
      </c>
      <c r="C141" s="18" t="s">
        <v>432</v>
      </c>
      <c r="D141" s="18" t="s">
        <v>562</v>
      </c>
      <c r="E141" s="18" t="s">
        <v>162</v>
      </c>
      <c r="F141" s="18">
        <v>2026</v>
      </c>
      <c r="G141" s="18" t="s">
        <v>759</v>
      </c>
      <c r="H141" s="18" t="s">
        <v>760</v>
      </c>
      <c r="I141" s="18"/>
      <c r="J141" s="18"/>
      <c r="K141" s="48">
        <f t="shared" si="31"/>
        <v>1433.15</v>
      </c>
      <c r="L141" s="18" t="s">
        <v>428</v>
      </c>
      <c r="M141" s="18">
        <v>3</v>
      </c>
      <c r="N141" s="18" t="s">
        <v>436</v>
      </c>
      <c r="O141" s="58">
        <v>1245.24</v>
      </c>
      <c r="P141" s="18"/>
      <c r="Q141" s="18"/>
      <c r="R141" s="18"/>
      <c r="S141" s="18"/>
      <c r="T141" s="18"/>
      <c r="U141" s="18"/>
      <c r="V141" s="18"/>
      <c r="W141" s="18"/>
      <c r="X141" s="18"/>
      <c r="Y141" s="18"/>
      <c r="Z141" s="18"/>
      <c r="AA141" s="18">
        <v>1431.18</v>
      </c>
      <c r="AB141" s="18"/>
      <c r="AC141" s="18"/>
      <c r="AD141" s="18"/>
      <c r="AE141" s="18"/>
      <c r="AF141" s="18">
        <v>1.97</v>
      </c>
      <c r="AG141" s="18"/>
      <c r="AH141" s="18"/>
      <c r="AI141" s="18" t="s">
        <v>137</v>
      </c>
      <c r="AJ141" s="18" t="s">
        <v>442</v>
      </c>
      <c r="AK141" s="18" t="s">
        <v>442</v>
      </c>
      <c r="AL141" s="18"/>
      <c r="AM141" s="18"/>
      <c r="AN141" s="18"/>
      <c r="AO141" s="18"/>
      <c r="AP141" s="18"/>
      <c r="AQ141" s="18"/>
      <c r="AR141" s="18">
        <f>VLOOKUP($A141,[1]Sheet1!$A:$G,7,FALSE)</f>
        <v>1</v>
      </c>
      <c r="AS141" s="18"/>
      <c r="AT141" s="18"/>
      <c r="AU141" s="18"/>
      <c r="AV141" s="18">
        <f>VLOOKUP($A141,[1]Sheet1!$A:$F,4,FALSE)</f>
        <v>4</v>
      </c>
      <c r="AW141" s="18">
        <f>VLOOKUP($A141,[1]Sheet1!$A:$F,5,FALSE)</f>
        <v>3</v>
      </c>
      <c r="AX141" s="18"/>
      <c r="AY141" s="18"/>
      <c r="AZ141" s="18"/>
      <c r="BA141" s="18"/>
      <c r="BB141" s="18"/>
      <c r="BC141" s="18"/>
      <c r="BD141" s="50" t="s">
        <v>96</v>
      </c>
      <c r="BE141" s="48">
        <v>120.46948609596507</v>
      </c>
      <c r="BF141" s="18">
        <v>25</v>
      </c>
      <c r="BG141" s="51"/>
      <c r="BH141" s="50"/>
      <c r="BI141" s="50"/>
      <c r="BJ141" s="50"/>
      <c r="BK141" s="50"/>
      <c r="BL141" s="50"/>
      <c r="BM141" s="50"/>
      <c r="BN141" s="50">
        <f t="shared" si="24"/>
        <v>0</v>
      </c>
      <c r="BO141" s="50">
        <f t="shared" si="25"/>
        <v>0</v>
      </c>
      <c r="BP141" s="50"/>
      <c r="BQ141" s="50">
        <f t="shared" si="26"/>
        <v>0</v>
      </c>
      <c r="BR141" s="50">
        <v>887700</v>
      </c>
      <c r="BS141" s="50">
        <f t="shared" si="32"/>
        <v>887700</v>
      </c>
      <c r="BT141" s="50"/>
      <c r="BU141" s="50"/>
      <c r="BV141" s="52"/>
      <c r="BW141" s="50"/>
      <c r="BX141" s="50">
        <v>0</v>
      </c>
      <c r="BY141" s="50">
        <v>0</v>
      </c>
      <c r="BZ141" s="50">
        <v>0</v>
      </c>
      <c r="CA141" s="50"/>
      <c r="CB141" s="50">
        <v>0</v>
      </c>
      <c r="CC141" s="50">
        <v>0</v>
      </c>
      <c r="CD141" s="50">
        <v>0</v>
      </c>
      <c r="CE141" s="50"/>
      <c r="CF141" s="50"/>
      <c r="CG141" s="50">
        <v>48500</v>
      </c>
      <c r="CH141" s="50">
        <v>0</v>
      </c>
      <c r="CI141" s="50">
        <f>VLOOKUP(A141,[1]Sheet7!E:G,2,FALSE)</f>
        <v>0</v>
      </c>
      <c r="CJ141" s="50">
        <f>VLOOKUP(A141,[1]Sheet7!E:G,3,FALSE)</f>
        <v>14000</v>
      </c>
      <c r="CK141" s="50">
        <f t="shared" si="28"/>
        <v>936200</v>
      </c>
      <c r="CL141" s="53"/>
    </row>
    <row r="142" spans="1:90" ht="14.25" customHeight="1" x14ac:dyDescent="0.35">
      <c r="A142" s="89">
        <v>7437</v>
      </c>
      <c r="B142" s="18" t="s">
        <v>761</v>
      </c>
      <c r="C142" s="18" t="s">
        <v>432</v>
      </c>
      <c r="D142" s="18" t="s">
        <v>562</v>
      </c>
      <c r="E142" s="18" t="s">
        <v>162</v>
      </c>
      <c r="F142" s="18">
        <v>2026</v>
      </c>
      <c r="G142" s="18" t="s">
        <v>762</v>
      </c>
      <c r="H142" s="18" t="s">
        <v>763</v>
      </c>
      <c r="I142" s="18"/>
      <c r="J142" s="18"/>
      <c r="K142" s="48">
        <f t="shared" si="31"/>
        <v>509.4</v>
      </c>
      <c r="L142" s="18" t="s">
        <v>474</v>
      </c>
      <c r="M142" s="18"/>
      <c r="N142" s="18"/>
      <c r="O142" s="18"/>
      <c r="P142" s="18"/>
      <c r="Q142" s="18"/>
      <c r="R142" s="18"/>
      <c r="S142" s="18"/>
      <c r="T142" s="18"/>
      <c r="U142" s="18"/>
      <c r="V142" s="18"/>
      <c r="W142" s="18"/>
      <c r="X142" s="18"/>
      <c r="Y142" s="18"/>
      <c r="Z142" s="18"/>
      <c r="AA142" s="18">
        <v>509.4</v>
      </c>
      <c r="AB142" s="18"/>
      <c r="AC142" s="18"/>
      <c r="AD142" s="18"/>
      <c r="AE142" s="18"/>
      <c r="AF142" s="18"/>
      <c r="AG142" s="18"/>
      <c r="AH142" s="18"/>
      <c r="AI142" s="18" t="s">
        <v>127</v>
      </c>
      <c r="AJ142" s="18" t="s">
        <v>442</v>
      </c>
      <c r="AK142" s="18" t="s">
        <v>442</v>
      </c>
      <c r="AL142" s="18" t="s">
        <v>442</v>
      </c>
      <c r="AM142" s="18"/>
      <c r="AN142" s="18"/>
      <c r="AO142" s="18"/>
      <c r="AP142" s="18"/>
      <c r="AQ142" s="18"/>
      <c r="AR142" s="18">
        <f>VLOOKUP($A142,[1]Sheet1!$A:$G,7,FALSE)</f>
        <v>1</v>
      </c>
      <c r="AS142" s="18"/>
      <c r="AT142" s="18"/>
      <c r="AU142" s="18"/>
      <c r="AV142" s="18">
        <f>VLOOKUP($A142,[1]Sheet1!$A:$F,4,FALSE)</f>
        <v>4</v>
      </c>
      <c r="AW142" s="18">
        <f>VLOOKUP($A142,[1]Sheet1!$A:$F,5,FALSE)</f>
        <v>3</v>
      </c>
      <c r="AX142" s="18"/>
      <c r="AY142" s="18"/>
      <c r="AZ142" s="18"/>
      <c r="BA142" s="18"/>
      <c r="BB142" s="18"/>
      <c r="BC142" s="18"/>
      <c r="BD142" s="50" t="s">
        <v>96</v>
      </c>
      <c r="BE142" s="48">
        <v>118.19948609596506</v>
      </c>
      <c r="BF142" s="18">
        <v>29</v>
      </c>
      <c r="BG142" s="51"/>
      <c r="BH142" s="50"/>
      <c r="BI142" s="50"/>
      <c r="BJ142" s="50"/>
      <c r="BK142" s="50"/>
      <c r="BL142" s="50"/>
      <c r="BM142" s="50"/>
      <c r="BN142" s="50">
        <f t="shared" si="24"/>
        <v>0</v>
      </c>
      <c r="BO142" s="50">
        <f t="shared" si="25"/>
        <v>0</v>
      </c>
      <c r="BP142" s="50"/>
      <c r="BQ142" s="50">
        <f t="shared" si="26"/>
        <v>0</v>
      </c>
      <c r="BR142" s="50">
        <v>51000</v>
      </c>
      <c r="BS142" s="50">
        <f t="shared" si="32"/>
        <v>51000</v>
      </c>
      <c r="BT142" s="50"/>
      <c r="BU142" s="50"/>
      <c r="BV142" s="52"/>
      <c r="BW142" s="50"/>
      <c r="BX142" s="50">
        <v>0</v>
      </c>
      <c r="BY142" s="50">
        <v>0</v>
      </c>
      <c r="BZ142" s="50">
        <v>0</v>
      </c>
      <c r="CA142" s="18"/>
      <c r="CB142" s="50"/>
      <c r="CC142" s="50">
        <v>0</v>
      </c>
      <c r="CD142" s="50">
        <v>0</v>
      </c>
      <c r="CE142" s="61">
        <v>227201</v>
      </c>
      <c r="CF142" s="50"/>
      <c r="CG142" s="50">
        <v>367000</v>
      </c>
      <c r="CH142" s="50">
        <v>0</v>
      </c>
      <c r="CI142" s="50">
        <f>VLOOKUP(A142,[1]Sheet7!E:G,2,FALSE)</f>
        <v>0</v>
      </c>
      <c r="CJ142" s="50">
        <f>VLOOKUP(A142,[1]Sheet7!E:G,3,FALSE)</f>
        <v>0</v>
      </c>
      <c r="CK142" s="50">
        <f t="shared" si="28"/>
        <v>418000</v>
      </c>
      <c r="CL142" s="53"/>
    </row>
    <row r="143" spans="1:90" ht="14.25" customHeight="1" x14ac:dyDescent="0.35">
      <c r="A143" s="89">
        <v>7438</v>
      </c>
      <c r="B143" s="18" t="s">
        <v>764</v>
      </c>
      <c r="C143" s="18" t="s">
        <v>432</v>
      </c>
      <c r="D143" s="18" t="s">
        <v>562</v>
      </c>
      <c r="E143" s="18" t="s">
        <v>162</v>
      </c>
      <c r="F143" s="18">
        <v>2026</v>
      </c>
      <c r="G143" s="18" t="s">
        <v>765</v>
      </c>
      <c r="H143" s="18" t="s">
        <v>766</v>
      </c>
      <c r="I143" s="18"/>
      <c r="J143" s="18"/>
      <c r="K143" s="48">
        <f t="shared" si="31"/>
        <v>13.46</v>
      </c>
      <c r="L143" s="18" t="s">
        <v>474</v>
      </c>
      <c r="M143" s="18"/>
      <c r="N143" s="18"/>
      <c r="O143" s="18"/>
      <c r="P143" s="18"/>
      <c r="Q143" s="18"/>
      <c r="R143" s="18"/>
      <c r="S143" s="18"/>
      <c r="T143" s="18"/>
      <c r="U143" s="18"/>
      <c r="V143" s="18"/>
      <c r="W143" s="18"/>
      <c r="X143" s="18"/>
      <c r="Y143" s="18"/>
      <c r="Z143" s="18"/>
      <c r="AA143" s="18">
        <v>13.46</v>
      </c>
      <c r="AB143" s="18"/>
      <c r="AC143" s="18"/>
      <c r="AD143" s="18"/>
      <c r="AE143" s="18"/>
      <c r="AF143" s="18"/>
      <c r="AG143" s="18"/>
      <c r="AH143" s="18"/>
      <c r="AI143" s="18" t="s">
        <v>120</v>
      </c>
      <c r="AJ143" s="18" t="s">
        <v>442</v>
      </c>
      <c r="AK143" s="18"/>
      <c r="AL143" s="18"/>
      <c r="AM143" s="18"/>
      <c r="AN143" s="18"/>
      <c r="AO143" s="18"/>
      <c r="AP143" s="18"/>
      <c r="AQ143" s="18"/>
      <c r="AR143" s="18">
        <f>VLOOKUP($A143,[1]Sheet1!$A:$G,7,FALSE)</f>
        <v>1</v>
      </c>
      <c r="AS143" s="18"/>
      <c r="AT143" s="18"/>
      <c r="AU143" s="18">
        <f>VLOOKUP($A143,[1]Sheet1!$A:$F,3,FALSE)</f>
        <v>7</v>
      </c>
      <c r="AV143" s="18">
        <f>VLOOKUP($A143,[1]Sheet1!$A:$F,4,FALSE)</f>
        <v>4</v>
      </c>
      <c r="AW143" s="18">
        <f>VLOOKUP($A143,[1]Sheet1!$A:$F,5,FALSE)</f>
        <v>3</v>
      </c>
      <c r="AX143" s="18"/>
      <c r="AY143" s="18"/>
      <c r="AZ143" s="18"/>
      <c r="BA143" s="18"/>
      <c r="BB143" s="18"/>
      <c r="BC143" s="18"/>
      <c r="BD143" s="50" t="s">
        <v>110</v>
      </c>
      <c r="BE143" s="48">
        <v>114.73948609596506</v>
      </c>
      <c r="BF143" s="18">
        <v>45</v>
      </c>
      <c r="BG143" s="51"/>
      <c r="BH143" s="50"/>
      <c r="BI143" s="50"/>
      <c r="BJ143" s="50"/>
      <c r="BK143" s="50"/>
      <c r="BL143" s="50"/>
      <c r="BM143" s="50"/>
      <c r="BN143" s="50">
        <f t="shared" si="24"/>
        <v>0</v>
      </c>
      <c r="BO143" s="50">
        <f t="shared" si="25"/>
        <v>0</v>
      </c>
      <c r="BP143" s="50"/>
      <c r="BQ143" s="50">
        <f t="shared" si="26"/>
        <v>0</v>
      </c>
      <c r="BR143" s="50">
        <v>33000</v>
      </c>
      <c r="BS143" s="50">
        <f t="shared" si="32"/>
        <v>33000</v>
      </c>
      <c r="BT143" s="50"/>
      <c r="BU143" s="50"/>
      <c r="BV143" s="52"/>
      <c r="BW143" s="50"/>
      <c r="BX143" s="50">
        <v>0</v>
      </c>
      <c r="BY143" s="50">
        <v>0</v>
      </c>
      <c r="BZ143" s="50">
        <v>0</v>
      </c>
      <c r="CA143" s="50"/>
      <c r="CB143" s="50"/>
      <c r="CC143" s="50">
        <v>0</v>
      </c>
      <c r="CD143" s="50">
        <v>0</v>
      </c>
      <c r="CE143" s="50"/>
      <c r="CF143" s="50"/>
      <c r="CG143" s="50">
        <v>5000</v>
      </c>
      <c r="CH143" s="50">
        <v>5000</v>
      </c>
      <c r="CI143" s="50">
        <f>VLOOKUP(A143,[1]Sheet7!E:G,2,FALSE)</f>
        <v>0</v>
      </c>
      <c r="CJ143" s="50">
        <f>VLOOKUP(A143,[1]Sheet7!E:G,3,FALSE)</f>
        <v>0</v>
      </c>
      <c r="CK143" s="50">
        <f t="shared" si="28"/>
        <v>43000</v>
      </c>
      <c r="CL143" s="53"/>
    </row>
    <row r="144" spans="1:90" ht="14.25" customHeight="1" x14ac:dyDescent="0.35">
      <c r="A144" s="89">
        <v>7541</v>
      </c>
      <c r="B144" s="18" t="s">
        <v>767</v>
      </c>
      <c r="C144" s="18" t="s">
        <v>432</v>
      </c>
      <c r="D144" s="18" t="s">
        <v>590</v>
      </c>
      <c r="E144" s="18" t="s">
        <v>88</v>
      </c>
      <c r="F144" s="18">
        <v>2026</v>
      </c>
      <c r="G144" s="18" t="s">
        <v>768</v>
      </c>
      <c r="H144" s="18" t="s">
        <v>769</v>
      </c>
      <c r="I144" s="18"/>
      <c r="J144" s="18"/>
      <c r="K144" s="48">
        <f t="shared" si="31"/>
        <v>1450.6299999999999</v>
      </c>
      <c r="L144" s="18" t="s">
        <v>493</v>
      </c>
      <c r="M144" s="18"/>
      <c r="N144" s="18"/>
      <c r="O144" s="18"/>
      <c r="P144" s="18"/>
      <c r="Q144" s="18"/>
      <c r="R144" s="18"/>
      <c r="S144" s="18"/>
      <c r="T144" s="18"/>
      <c r="U144" s="18"/>
      <c r="V144" s="18"/>
      <c r="W144" s="18"/>
      <c r="X144" s="18"/>
      <c r="Y144" s="18"/>
      <c r="Z144" s="18"/>
      <c r="AA144" s="18">
        <v>423.03</v>
      </c>
      <c r="AB144" s="18"/>
      <c r="AC144" s="18"/>
      <c r="AD144" s="18"/>
      <c r="AE144" s="18">
        <v>340.32</v>
      </c>
      <c r="AF144" s="18">
        <v>687.28</v>
      </c>
      <c r="AG144" s="18"/>
      <c r="AH144" s="18"/>
      <c r="AI144" s="18" t="s">
        <v>127</v>
      </c>
      <c r="AJ144" s="18">
        <v>13</v>
      </c>
      <c r="AK144" s="18" t="s">
        <v>442</v>
      </c>
      <c r="AL144" s="18">
        <v>2</v>
      </c>
      <c r="AM144" s="18"/>
      <c r="AN144" s="18"/>
      <c r="AO144" s="18"/>
      <c r="AP144" s="18"/>
      <c r="AQ144" s="18">
        <v>1</v>
      </c>
      <c r="AR144" s="18">
        <f>VLOOKUP($A144,[1]Sheet1!$A:$G,7,FALSE)</f>
        <v>1</v>
      </c>
      <c r="AS144" s="18"/>
      <c r="AT144" s="18"/>
      <c r="AU144" s="18"/>
      <c r="AV144" s="18"/>
      <c r="AW144" s="18"/>
      <c r="AX144" s="18"/>
      <c r="AY144" s="18"/>
      <c r="AZ144" s="18"/>
      <c r="BA144" s="18"/>
      <c r="BB144" s="18"/>
      <c r="BC144" s="18"/>
      <c r="BD144" s="50" t="s">
        <v>110</v>
      </c>
      <c r="BE144" s="48">
        <v>110.55948609596506</v>
      </c>
      <c r="BF144" s="18">
        <v>62</v>
      </c>
      <c r="BG144" s="51"/>
      <c r="BH144" s="50"/>
      <c r="BI144" s="50"/>
      <c r="BJ144" s="50"/>
      <c r="BK144" s="50"/>
      <c r="BL144" s="50"/>
      <c r="BM144" s="50"/>
      <c r="BN144" s="50">
        <f t="shared" si="24"/>
        <v>0</v>
      </c>
      <c r="BO144" s="50">
        <f t="shared" si="25"/>
        <v>0</v>
      </c>
      <c r="BP144" s="50"/>
      <c r="BQ144" s="50">
        <f t="shared" si="26"/>
        <v>0</v>
      </c>
      <c r="BR144" s="50">
        <v>147735</v>
      </c>
      <c r="BS144" s="50">
        <f t="shared" si="32"/>
        <v>147735</v>
      </c>
      <c r="BT144" s="50"/>
      <c r="BU144" s="50"/>
      <c r="BV144" s="52"/>
      <c r="BW144" s="50"/>
      <c r="BX144" s="50">
        <v>0</v>
      </c>
      <c r="BY144" s="50">
        <v>0</v>
      </c>
      <c r="BZ144" s="50">
        <v>0</v>
      </c>
      <c r="CA144" s="50"/>
      <c r="CB144" s="50"/>
      <c r="CC144" s="50">
        <v>0</v>
      </c>
      <c r="CD144" s="50"/>
      <c r="CE144" s="50"/>
      <c r="CF144" s="50"/>
      <c r="CG144" s="50">
        <v>0</v>
      </c>
      <c r="CH144" s="50">
        <v>0</v>
      </c>
      <c r="CI144" s="50">
        <f>VLOOKUP(A144,[1]Sheet7!E:G,2,FALSE)</f>
        <v>0</v>
      </c>
      <c r="CJ144" s="50">
        <f>VLOOKUP(A144,[1]Sheet7!E:G,3,FALSE)</f>
        <v>206105</v>
      </c>
      <c r="CK144" s="50">
        <f t="shared" si="28"/>
        <v>147735</v>
      </c>
      <c r="CL144" s="53"/>
    </row>
    <row r="145" spans="1:90" ht="14.25" customHeight="1" x14ac:dyDescent="0.35">
      <c r="A145" s="89">
        <v>7558</v>
      </c>
      <c r="B145" s="18" t="s">
        <v>770</v>
      </c>
      <c r="C145" s="18" t="s">
        <v>432</v>
      </c>
      <c r="D145" s="18" t="s">
        <v>624</v>
      </c>
      <c r="E145" s="18" t="s">
        <v>113</v>
      </c>
      <c r="F145" s="18">
        <v>2026</v>
      </c>
      <c r="G145" s="18" t="s">
        <v>771</v>
      </c>
      <c r="H145" s="18" t="s">
        <v>772</v>
      </c>
      <c r="I145" s="18" t="s">
        <v>91</v>
      </c>
      <c r="J145" s="18" t="s">
        <v>208</v>
      </c>
      <c r="K145" s="48">
        <f t="shared" si="31"/>
        <v>4944.1799999999994</v>
      </c>
      <c r="L145" s="18" t="s">
        <v>451</v>
      </c>
      <c r="M145" s="18">
        <v>2</v>
      </c>
      <c r="N145" s="18" t="s">
        <v>436</v>
      </c>
      <c r="O145" s="58">
        <v>4942.66</v>
      </c>
      <c r="P145" s="18">
        <v>67.7</v>
      </c>
      <c r="Q145" s="18"/>
      <c r="R145" s="18"/>
      <c r="S145" s="18"/>
      <c r="T145" s="18"/>
      <c r="U145" s="18"/>
      <c r="V145" s="18"/>
      <c r="W145" s="18">
        <v>3896.48</v>
      </c>
      <c r="X145" s="18"/>
      <c r="Y145" s="18"/>
      <c r="Z145" s="18"/>
      <c r="AA145" s="18">
        <v>980</v>
      </c>
      <c r="AB145" s="18">
        <v>67.7</v>
      </c>
      <c r="AC145" s="18"/>
      <c r="AD145" s="18"/>
      <c r="AE145" s="18"/>
      <c r="AF145" s="18"/>
      <c r="AG145" s="18"/>
      <c r="AH145" s="18"/>
      <c r="AI145" s="18" t="s">
        <v>137</v>
      </c>
      <c r="AJ145" s="18" t="s">
        <v>442</v>
      </c>
      <c r="AK145" s="18">
        <v>8</v>
      </c>
      <c r="AL145" s="18"/>
      <c r="AM145" s="18"/>
      <c r="AN145" s="18"/>
      <c r="AO145" s="18"/>
      <c r="AP145" s="18"/>
      <c r="AQ145" s="18" t="s">
        <v>259</v>
      </c>
      <c r="AR145" s="18">
        <f>VLOOKUP($A145,[1]Sheet1!$A:$G,7,FALSE)</f>
        <v>1</v>
      </c>
      <c r="AS145" s="18">
        <f>VLOOKUP($A145,[1]Sheet1!$A:$G,6,FALSE)</f>
        <v>2</v>
      </c>
      <c r="AT145" s="18"/>
      <c r="AU145" s="18"/>
      <c r="AV145" s="18">
        <f>VLOOKUP($A145,[1]Sheet1!$A:$F,4,FALSE)</f>
        <v>4</v>
      </c>
      <c r="AW145" s="18"/>
      <c r="AX145" s="18"/>
      <c r="AY145" s="18"/>
      <c r="AZ145" s="18"/>
      <c r="BA145" s="18"/>
      <c r="BB145" s="18"/>
      <c r="BC145" s="18"/>
      <c r="BD145" s="50" t="s">
        <v>110</v>
      </c>
      <c r="BE145" s="48">
        <v>109.01948609596506</v>
      </c>
      <c r="BF145" s="18">
        <v>71</v>
      </c>
      <c r="BG145" s="51"/>
      <c r="BH145" s="50"/>
      <c r="BI145" s="50"/>
      <c r="BJ145" s="50"/>
      <c r="BK145" s="50"/>
      <c r="BL145" s="50"/>
      <c r="BM145" s="50"/>
      <c r="BN145" s="50">
        <f t="shared" si="24"/>
        <v>0</v>
      </c>
      <c r="BO145" s="50">
        <f t="shared" si="25"/>
        <v>0</v>
      </c>
      <c r="BP145" s="50"/>
      <c r="BQ145" s="50">
        <f t="shared" si="26"/>
        <v>0</v>
      </c>
      <c r="BR145" s="50">
        <v>1515000</v>
      </c>
      <c r="BS145" s="50">
        <f t="shared" si="32"/>
        <v>1515000</v>
      </c>
      <c r="BT145" s="50"/>
      <c r="BU145" s="50"/>
      <c r="BV145" s="52"/>
      <c r="BW145" s="50"/>
      <c r="BX145" s="50">
        <v>0</v>
      </c>
      <c r="BY145" s="50">
        <v>0</v>
      </c>
      <c r="BZ145" s="50">
        <v>0</v>
      </c>
      <c r="CA145" s="50"/>
      <c r="CB145" s="50">
        <v>0</v>
      </c>
      <c r="CC145" s="50">
        <v>0</v>
      </c>
      <c r="CD145" s="50"/>
      <c r="CE145" s="50"/>
      <c r="CF145" s="50"/>
      <c r="CG145" s="50">
        <v>0</v>
      </c>
      <c r="CH145" s="50">
        <v>0</v>
      </c>
      <c r="CI145" s="50">
        <f>VLOOKUP(A145,[1]Sheet7!E:G,2,FALSE)</f>
        <v>0</v>
      </c>
      <c r="CJ145" s="50">
        <f>VLOOKUP(A145,[1]Sheet7!E:G,3,FALSE)</f>
        <v>35000</v>
      </c>
      <c r="CK145" s="50">
        <f t="shared" si="28"/>
        <v>1515000</v>
      </c>
      <c r="CL145" s="53"/>
    </row>
    <row r="146" spans="1:90" ht="14.25" customHeight="1" x14ac:dyDescent="0.35">
      <c r="A146" s="89">
        <v>6596</v>
      </c>
      <c r="B146" s="18" t="s">
        <v>773</v>
      </c>
      <c r="C146" s="18" t="s">
        <v>432</v>
      </c>
      <c r="D146" s="18" t="s">
        <v>531</v>
      </c>
      <c r="E146" s="18" t="s">
        <v>88</v>
      </c>
      <c r="F146" s="18">
        <v>2026</v>
      </c>
      <c r="G146" s="18" t="s">
        <v>774</v>
      </c>
      <c r="H146" s="18" t="s">
        <v>775</v>
      </c>
      <c r="I146" s="18" t="s">
        <v>91</v>
      </c>
      <c r="J146" s="18" t="s">
        <v>277</v>
      </c>
      <c r="K146" s="48">
        <f t="shared" si="31"/>
        <v>2745.63</v>
      </c>
      <c r="L146" s="18" t="s">
        <v>386</v>
      </c>
      <c r="M146" s="18">
        <v>3</v>
      </c>
      <c r="N146" s="54" t="s">
        <v>387</v>
      </c>
      <c r="O146" s="54">
        <v>447.23</v>
      </c>
      <c r="P146" s="18"/>
      <c r="Q146" s="18"/>
      <c r="R146" s="18"/>
      <c r="S146" s="18"/>
      <c r="T146" s="18"/>
      <c r="U146" s="18"/>
      <c r="V146" s="18"/>
      <c r="W146" s="18">
        <v>16.329999999999998</v>
      </c>
      <c r="X146" s="18"/>
      <c r="Y146" s="18"/>
      <c r="Z146" s="18"/>
      <c r="AA146" s="18">
        <v>11.13</v>
      </c>
      <c r="AB146" s="18"/>
      <c r="AC146" s="18"/>
      <c r="AD146" s="18"/>
      <c r="AE146" s="18"/>
      <c r="AF146" s="18">
        <v>2718.17</v>
      </c>
      <c r="AG146" s="18"/>
      <c r="AH146" s="18"/>
      <c r="AI146" s="18" t="s">
        <v>127</v>
      </c>
      <c r="AJ146" s="18" t="s">
        <v>442</v>
      </c>
      <c r="AK146" s="18" t="s">
        <v>442</v>
      </c>
      <c r="AL146" s="18" t="s">
        <v>442</v>
      </c>
      <c r="AM146" s="18"/>
      <c r="AN146" s="18"/>
      <c r="AO146" s="18"/>
      <c r="AP146" s="18"/>
      <c r="AQ146" s="18"/>
      <c r="AR146" s="18">
        <f>VLOOKUP($A146,[1]Sheet1!$A:$G,7,FALSE)</f>
        <v>1</v>
      </c>
      <c r="AS146" s="18">
        <f>VLOOKUP($A146,[1]Sheet1!$A:$G,6,FALSE)</f>
        <v>2</v>
      </c>
      <c r="AT146" s="18"/>
      <c r="AU146" s="18"/>
      <c r="AV146" s="18">
        <f>VLOOKUP($A146,[1]Sheet1!$A:$F,4,FALSE)</f>
        <v>4</v>
      </c>
      <c r="AW146" s="18">
        <f>VLOOKUP($A146,[1]Sheet1!$A:$F,5,FALSE)</f>
        <v>3</v>
      </c>
      <c r="AX146" s="18"/>
      <c r="AY146" s="18"/>
      <c r="AZ146" s="18"/>
      <c r="BA146" s="18"/>
      <c r="BB146" s="18"/>
      <c r="BC146" s="18"/>
      <c r="BD146" s="50" t="s">
        <v>110</v>
      </c>
      <c r="BE146" s="48">
        <v>108.64948609596506</v>
      </c>
      <c r="BF146" s="18">
        <v>73</v>
      </c>
      <c r="BG146" s="51"/>
      <c r="BH146" s="50"/>
      <c r="BI146" s="50"/>
      <c r="BJ146" s="50"/>
      <c r="BK146" s="50"/>
      <c r="BL146" s="50"/>
      <c r="BM146" s="50"/>
      <c r="BN146" s="50">
        <f t="shared" si="24"/>
        <v>0</v>
      </c>
      <c r="BO146" s="50">
        <f t="shared" si="25"/>
        <v>0</v>
      </c>
      <c r="BP146" s="50"/>
      <c r="BQ146" s="50">
        <f t="shared" si="26"/>
        <v>0</v>
      </c>
      <c r="BR146" s="50">
        <v>191940</v>
      </c>
      <c r="BS146" s="50">
        <f t="shared" si="32"/>
        <v>191940</v>
      </c>
      <c r="BT146" s="50"/>
      <c r="BU146" s="50"/>
      <c r="BV146" s="52"/>
      <c r="BW146" s="50"/>
      <c r="BX146" s="50">
        <v>0</v>
      </c>
      <c r="BY146" s="50">
        <v>0</v>
      </c>
      <c r="BZ146" s="50">
        <v>0</v>
      </c>
      <c r="CA146" s="50"/>
      <c r="CB146" s="50"/>
      <c r="CC146" s="50">
        <v>0</v>
      </c>
      <c r="CD146" s="50"/>
      <c r="CE146" s="50"/>
      <c r="CF146" s="50"/>
      <c r="CG146" s="50">
        <v>947100</v>
      </c>
      <c r="CH146" s="50">
        <v>0</v>
      </c>
      <c r="CI146" s="50">
        <f>VLOOKUP(A146,[1]Sheet7!E:G,2,FALSE)</f>
        <v>0</v>
      </c>
      <c r="CJ146" s="50">
        <f>VLOOKUP(A146,[1]Sheet7!E:G,3,FALSE)</f>
        <v>20000</v>
      </c>
      <c r="CK146" s="50">
        <f t="shared" si="28"/>
        <v>1139040</v>
      </c>
      <c r="CL146" s="53"/>
    </row>
    <row r="147" spans="1:90" ht="14.25" customHeight="1" x14ac:dyDescent="0.35">
      <c r="A147" s="89">
        <v>7565</v>
      </c>
      <c r="B147" s="18" t="s">
        <v>776</v>
      </c>
      <c r="C147" s="18" t="s">
        <v>432</v>
      </c>
      <c r="D147" s="18" t="s">
        <v>777</v>
      </c>
      <c r="E147" s="18" t="s">
        <v>113</v>
      </c>
      <c r="F147" s="18">
        <v>2026</v>
      </c>
      <c r="G147" s="18" t="s">
        <v>778</v>
      </c>
      <c r="H147" s="18" t="s">
        <v>779</v>
      </c>
      <c r="I147" s="18" t="s">
        <v>91</v>
      </c>
      <c r="J147" s="18" t="s">
        <v>565</v>
      </c>
      <c r="K147" s="48">
        <f t="shared" si="31"/>
        <v>33.549999999999997</v>
      </c>
      <c r="L147" s="18" t="s">
        <v>451</v>
      </c>
      <c r="M147" s="18">
        <v>3</v>
      </c>
      <c r="N147" s="18" t="s">
        <v>436</v>
      </c>
      <c r="O147" s="54">
        <v>33.54</v>
      </c>
      <c r="P147" s="18"/>
      <c r="Q147" s="18"/>
      <c r="R147" s="18"/>
      <c r="S147" s="18"/>
      <c r="T147" s="18"/>
      <c r="U147" s="18"/>
      <c r="V147" s="18" t="s">
        <v>780</v>
      </c>
      <c r="W147" s="18">
        <v>33.44</v>
      </c>
      <c r="X147" s="18"/>
      <c r="Y147" s="18"/>
      <c r="Z147" s="18"/>
      <c r="AA147" s="18">
        <v>0.11</v>
      </c>
      <c r="AB147" s="18"/>
      <c r="AC147" s="18"/>
      <c r="AD147" s="18"/>
      <c r="AE147" s="18"/>
      <c r="AF147" s="18"/>
      <c r="AG147" s="18"/>
      <c r="AH147" s="18"/>
      <c r="AI147" s="18" t="s">
        <v>127</v>
      </c>
      <c r="AJ147" s="18" t="s">
        <v>442</v>
      </c>
      <c r="AK147" s="18" t="s">
        <v>442</v>
      </c>
      <c r="AL147" s="18" t="s">
        <v>442</v>
      </c>
      <c r="AM147" s="18"/>
      <c r="AN147" s="18"/>
      <c r="AO147" s="18"/>
      <c r="AP147" s="18"/>
      <c r="AQ147" s="18"/>
      <c r="AR147" s="18">
        <f>VLOOKUP($A147,[1]Sheet1!$A:$G,7,FALSE)</f>
        <v>1</v>
      </c>
      <c r="AS147" s="18"/>
      <c r="AT147" s="18"/>
      <c r="AU147" s="18">
        <f>VLOOKUP($A147,[1]Sheet1!$A:$F,3,FALSE)</f>
        <v>7</v>
      </c>
      <c r="AV147" s="18"/>
      <c r="AW147" s="18"/>
      <c r="AX147" s="18"/>
      <c r="AY147" s="18"/>
      <c r="AZ147" s="18"/>
      <c r="BA147" s="18"/>
      <c r="BB147" s="18"/>
      <c r="BC147" s="18"/>
      <c r="BD147" s="50" t="s">
        <v>110</v>
      </c>
      <c r="BE147" s="48">
        <v>108.37948609596506</v>
      </c>
      <c r="BF147" s="18">
        <v>74</v>
      </c>
      <c r="BG147" s="51"/>
      <c r="BH147" s="50"/>
      <c r="BI147" s="50"/>
      <c r="BJ147" s="50"/>
      <c r="BK147" s="50"/>
      <c r="BL147" s="50"/>
      <c r="BM147" s="50"/>
      <c r="BN147" s="50">
        <f t="shared" si="24"/>
        <v>0</v>
      </c>
      <c r="BO147" s="50">
        <f t="shared" si="25"/>
        <v>0</v>
      </c>
      <c r="BP147" s="50"/>
      <c r="BQ147" s="50">
        <f t="shared" si="26"/>
        <v>0</v>
      </c>
      <c r="BR147" s="50">
        <v>5984</v>
      </c>
      <c r="BS147" s="50">
        <f t="shared" si="32"/>
        <v>5984</v>
      </c>
      <c r="BT147" s="50"/>
      <c r="BU147" s="50"/>
      <c r="BV147" s="52"/>
      <c r="BW147" s="50"/>
      <c r="BX147" s="50">
        <v>0</v>
      </c>
      <c r="BY147" s="50">
        <v>0</v>
      </c>
      <c r="BZ147" s="50">
        <v>0</v>
      </c>
      <c r="CA147" s="50"/>
      <c r="CB147" s="50"/>
      <c r="CC147" s="50">
        <v>0</v>
      </c>
      <c r="CD147" s="50"/>
      <c r="CE147" s="50">
        <v>21484</v>
      </c>
      <c r="CF147" s="50"/>
      <c r="CG147" s="50">
        <v>21484</v>
      </c>
      <c r="CH147" s="50">
        <v>0</v>
      </c>
      <c r="CI147" s="50">
        <f>VLOOKUP(A147,[1]Sheet7!E:G,2,FALSE)</f>
        <v>0</v>
      </c>
      <c r="CJ147" s="50">
        <f>VLOOKUP(A147,[1]Sheet7!E:G,3,FALSE)</f>
        <v>9500</v>
      </c>
      <c r="CK147" s="50">
        <f t="shared" si="28"/>
        <v>27468</v>
      </c>
      <c r="CL147" s="53"/>
    </row>
    <row r="148" spans="1:90" ht="14.25" customHeight="1" x14ac:dyDescent="0.35">
      <c r="A148" s="89">
        <v>7506</v>
      </c>
      <c r="B148" s="18" t="s">
        <v>781</v>
      </c>
      <c r="C148" s="18" t="s">
        <v>432</v>
      </c>
      <c r="D148" s="18" t="s">
        <v>600</v>
      </c>
      <c r="E148" s="18" t="s">
        <v>113</v>
      </c>
      <c r="F148" s="18">
        <v>2026</v>
      </c>
      <c r="G148" s="18" t="s">
        <v>782</v>
      </c>
      <c r="H148" s="18" t="s">
        <v>783</v>
      </c>
      <c r="I148" s="18" t="s">
        <v>91</v>
      </c>
      <c r="J148" s="18" t="s">
        <v>784</v>
      </c>
      <c r="K148" s="48">
        <f t="shared" si="31"/>
        <v>2795.69</v>
      </c>
      <c r="L148" s="18" t="s">
        <v>451</v>
      </c>
      <c r="M148" s="18"/>
      <c r="N148" s="18"/>
      <c r="O148" s="18"/>
      <c r="P148" s="18"/>
      <c r="Q148" s="18"/>
      <c r="R148" s="18"/>
      <c r="S148" s="18"/>
      <c r="T148" s="18"/>
      <c r="U148" s="18"/>
      <c r="V148" s="18"/>
      <c r="W148" s="18">
        <v>2758.61</v>
      </c>
      <c r="X148" s="18"/>
      <c r="Y148" s="18"/>
      <c r="Z148" s="18"/>
      <c r="AA148" s="18">
        <v>8.3800000000000008</v>
      </c>
      <c r="AB148" s="18">
        <v>28.7</v>
      </c>
      <c r="AC148" s="18"/>
      <c r="AD148" s="18"/>
      <c r="AE148" s="18"/>
      <c r="AF148" s="18"/>
      <c r="AG148" s="18"/>
      <c r="AH148" s="18"/>
      <c r="AI148" s="18" t="s">
        <v>137</v>
      </c>
      <c r="AJ148" s="18" t="s">
        <v>442</v>
      </c>
      <c r="AK148" s="18" t="s">
        <v>442</v>
      </c>
      <c r="AL148" s="18"/>
      <c r="AM148" s="18"/>
      <c r="AN148" s="18"/>
      <c r="AO148" s="18"/>
      <c r="AP148" s="18"/>
      <c r="AQ148" s="18"/>
      <c r="AR148" s="18">
        <f>VLOOKUP($A148,[1]Sheet1!$A:$G,7,FALSE)</f>
        <v>1</v>
      </c>
      <c r="AS148" s="18"/>
      <c r="AT148" s="18"/>
      <c r="AU148" s="18"/>
      <c r="AV148" s="18"/>
      <c r="AW148" s="18"/>
      <c r="AX148" s="18"/>
      <c r="AY148" s="18"/>
      <c r="AZ148" s="18"/>
      <c r="BA148" s="18"/>
      <c r="BB148" s="18"/>
      <c r="BC148" s="18"/>
      <c r="BD148" s="50" t="s">
        <v>110</v>
      </c>
      <c r="BE148" s="48">
        <v>107.92948609596506</v>
      </c>
      <c r="BF148" s="18">
        <v>76</v>
      </c>
      <c r="BG148" s="51"/>
      <c r="BH148" s="50"/>
      <c r="BI148" s="50"/>
      <c r="BJ148" s="50"/>
      <c r="BK148" s="50"/>
      <c r="BL148" s="50"/>
      <c r="BM148" s="50"/>
      <c r="BN148" s="50">
        <f t="shared" si="24"/>
        <v>0</v>
      </c>
      <c r="BO148" s="50">
        <f t="shared" si="25"/>
        <v>0</v>
      </c>
      <c r="BP148" s="50"/>
      <c r="BQ148" s="50">
        <f t="shared" si="26"/>
        <v>0</v>
      </c>
      <c r="BR148" s="50">
        <v>390000</v>
      </c>
      <c r="BS148" s="50">
        <f t="shared" si="32"/>
        <v>390000</v>
      </c>
      <c r="BT148" s="50"/>
      <c r="BU148" s="50"/>
      <c r="BV148" s="52"/>
      <c r="BW148" s="50"/>
      <c r="BX148" s="50">
        <v>0</v>
      </c>
      <c r="BY148" s="50">
        <v>0</v>
      </c>
      <c r="BZ148" s="50">
        <v>0</v>
      </c>
      <c r="CA148" s="50"/>
      <c r="CB148" s="50"/>
      <c r="CC148" s="50">
        <v>0</v>
      </c>
      <c r="CD148" s="50"/>
      <c r="CE148" s="50">
        <v>525000</v>
      </c>
      <c r="CF148" s="50"/>
      <c r="CG148" s="50">
        <v>1050000</v>
      </c>
      <c r="CH148" s="50">
        <v>0</v>
      </c>
      <c r="CI148" s="50">
        <f>VLOOKUP(A148,[1]Sheet7!E:G,2,FALSE)</f>
        <v>0</v>
      </c>
      <c r="CJ148" s="50">
        <f>VLOOKUP(A148,[1]Sheet7!E:G,3,FALSE)</f>
        <v>14000</v>
      </c>
      <c r="CK148" s="50">
        <f t="shared" si="28"/>
        <v>1440000</v>
      </c>
      <c r="CL148" s="53"/>
    </row>
    <row r="149" spans="1:90" ht="14.25" customHeight="1" x14ac:dyDescent="0.35">
      <c r="A149" s="89">
        <v>7404</v>
      </c>
      <c r="B149" s="18" t="s">
        <v>785</v>
      </c>
      <c r="C149" s="18" t="s">
        <v>432</v>
      </c>
      <c r="D149" s="18" t="s">
        <v>786</v>
      </c>
      <c r="E149" s="18" t="s">
        <v>787</v>
      </c>
      <c r="F149" s="18">
        <v>2026</v>
      </c>
      <c r="G149" s="18" t="s">
        <v>788</v>
      </c>
      <c r="H149" s="18" t="s">
        <v>789</v>
      </c>
      <c r="I149" s="18"/>
      <c r="J149" s="18"/>
      <c r="K149" s="48">
        <f t="shared" si="31"/>
        <v>50.940000000000005</v>
      </c>
      <c r="L149" s="18" t="s">
        <v>457</v>
      </c>
      <c r="M149" s="18"/>
      <c r="N149" s="18"/>
      <c r="O149" s="18"/>
      <c r="P149" s="18"/>
      <c r="Q149" s="18"/>
      <c r="R149" s="18"/>
      <c r="S149" s="18"/>
      <c r="T149" s="18"/>
      <c r="U149" s="18"/>
      <c r="V149" s="18"/>
      <c r="W149" s="18">
        <v>1.85</v>
      </c>
      <c r="X149" s="18"/>
      <c r="Y149" s="18"/>
      <c r="Z149" s="18"/>
      <c r="AA149" s="18">
        <v>49.09</v>
      </c>
      <c r="AB149" s="18"/>
      <c r="AC149" s="18"/>
      <c r="AD149" s="18"/>
      <c r="AE149" s="18"/>
      <c r="AF149" s="18"/>
      <c r="AG149" s="18"/>
      <c r="AH149" s="18"/>
      <c r="AI149" s="18" t="s">
        <v>120</v>
      </c>
      <c r="AJ149" s="18" t="s">
        <v>442</v>
      </c>
      <c r="AK149" s="18"/>
      <c r="AL149" s="18"/>
      <c r="AM149" s="18"/>
      <c r="AN149" s="18"/>
      <c r="AO149" s="18"/>
      <c r="AP149" s="18"/>
      <c r="AQ149" s="18"/>
      <c r="AR149" s="18">
        <f>VLOOKUP($A149,[1]Sheet1!$A:$G,7,FALSE)</f>
        <v>1</v>
      </c>
      <c r="AS149" s="18"/>
      <c r="AT149" s="18"/>
      <c r="AU149" s="18"/>
      <c r="AV149" s="18"/>
      <c r="AW149" s="18"/>
      <c r="AX149" s="18"/>
      <c r="AY149" s="18"/>
      <c r="AZ149" s="18"/>
      <c r="BA149" s="18"/>
      <c r="BB149" s="18"/>
      <c r="BC149" s="18"/>
      <c r="BD149" s="50" t="s">
        <v>203</v>
      </c>
      <c r="BE149" s="48">
        <v>106.10948609596505</v>
      </c>
      <c r="BF149" s="18">
        <v>82</v>
      </c>
      <c r="BG149" s="51"/>
      <c r="BH149" s="50"/>
      <c r="BI149" s="50"/>
      <c r="BJ149" s="50"/>
      <c r="BK149" s="50"/>
      <c r="BL149" s="50"/>
      <c r="BM149" s="50"/>
      <c r="BN149" s="50">
        <f t="shared" si="24"/>
        <v>0</v>
      </c>
      <c r="BO149" s="50">
        <f t="shared" si="25"/>
        <v>0</v>
      </c>
      <c r="BP149" s="50"/>
      <c r="BQ149" s="50">
        <f t="shared" si="26"/>
        <v>0</v>
      </c>
      <c r="BR149" s="50">
        <v>63000</v>
      </c>
      <c r="BS149" s="50">
        <f t="shared" si="32"/>
        <v>63000</v>
      </c>
      <c r="BT149" s="50"/>
      <c r="BU149" s="50"/>
      <c r="BV149" s="52"/>
      <c r="BW149" s="50"/>
      <c r="BX149" s="50">
        <v>0</v>
      </c>
      <c r="BY149" s="50">
        <v>0</v>
      </c>
      <c r="BZ149" s="50">
        <v>0</v>
      </c>
      <c r="CA149" s="50"/>
      <c r="CB149" s="50"/>
      <c r="CC149" s="50">
        <v>0</v>
      </c>
      <c r="CD149" s="50"/>
      <c r="CE149" s="50"/>
      <c r="CF149" s="50"/>
      <c r="CG149" s="50">
        <v>0</v>
      </c>
      <c r="CH149" s="50">
        <v>0</v>
      </c>
      <c r="CI149" s="50">
        <f>VLOOKUP(A149,[1]Sheet7!E:G,2,FALSE)</f>
        <v>136800</v>
      </c>
      <c r="CJ149" s="50">
        <f>VLOOKUP(A149,[1]Sheet7!E:G,3,FALSE)</f>
        <v>41012</v>
      </c>
      <c r="CK149" s="50">
        <f t="shared" si="28"/>
        <v>63000</v>
      </c>
      <c r="CL149" s="53"/>
    </row>
    <row r="150" spans="1:90" ht="14.25" customHeight="1" x14ac:dyDescent="0.35">
      <c r="A150" s="89">
        <v>7513</v>
      </c>
      <c r="B150" s="18" t="s">
        <v>790</v>
      </c>
      <c r="C150" s="18" t="s">
        <v>432</v>
      </c>
      <c r="D150" s="18" t="s">
        <v>600</v>
      </c>
      <c r="E150" s="18" t="s">
        <v>113</v>
      </c>
      <c r="F150" s="18">
        <v>2026</v>
      </c>
      <c r="G150" s="18" t="s">
        <v>791</v>
      </c>
      <c r="H150" s="18" t="s">
        <v>792</v>
      </c>
      <c r="I150" s="18" t="s">
        <v>91</v>
      </c>
      <c r="J150" s="18" t="s">
        <v>214</v>
      </c>
      <c r="K150" s="48">
        <f t="shared" si="31"/>
        <v>844.44</v>
      </c>
      <c r="L150" s="18" t="s">
        <v>451</v>
      </c>
      <c r="M150" s="18"/>
      <c r="N150" s="18"/>
      <c r="O150" s="18"/>
      <c r="P150" s="18"/>
      <c r="Q150" s="18"/>
      <c r="R150" s="18"/>
      <c r="S150" s="18"/>
      <c r="T150" s="18"/>
      <c r="U150" s="18"/>
      <c r="V150" s="18"/>
      <c r="W150" s="18">
        <v>844.44</v>
      </c>
      <c r="X150" s="18"/>
      <c r="Y150" s="18"/>
      <c r="Z150" s="18"/>
      <c r="AA150" s="18"/>
      <c r="AB150" s="18"/>
      <c r="AC150" s="18"/>
      <c r="AD150" s="18"/>
      <c r="AE150" s="18"/>
      <c r="AF150" s="18"/>
      <c r="AG150" s="18"/>
      <c r="AH150" s="18"/>
      <c r="AI150" s="18" t="s">
        <v>137</v>
      </c>
      <c r="AJ150" s="18" t="s">
        <v>442</v>
      </c>
      <c r="AK150" s="18" t="s">
        <v>442</v>
      </c>
      <c r="AL150" s="18"/>
      <c r="AM150" s="18"/>
      <c r="AN150" s="18"/>
      <c r="AO150" s="18"/>
      <c r="AP150" s="18"/>
      <c r="AQ150" s="18"/>
      <c r="AR150" s="18">
        <f>VLOOKUP($A150,[1]Sheet1!$A:$G,7,FALSE)</f>
        <v>1</v>
      </c>
      <c r="AS150" s="18"/>
      <c r="AT150" s="18"/>
      <c r="AU150" s="18"/>
      <c r="AV150" s="18"/>
      <c r="AW150" s="18"/>
      <c r="AX150" s="18"/>
      <c r="AY150" s="18"/>
      <c r="AZ150" s="18"/>
      <c r="BA150" s="18"/>
      <c r="BB150" s="18"/>
      <c r="BC150" s="18"/>
      <c r="BD150" s="50" t="s">
        <v>203</v>
      </c>
      <c r="BE150" s="48">
        <v>105.92948609596506</v>
      </c>
      <c r="BF150" s="18">
        <v>83</v>
      </c>
      <c r="BG150" s="51"/>
      <c r="BH150" s="50"/>
      <c r="BI150" s="50"/>
      <c r="BJ150" s="50"/>
      <c r="BK150" s="50"/>
      <c r="BL150" s="50"/>
      <c r="BM150" s="50"/>
      <c r="BN150" s="50">
        <f t="shared" si="24"/>
        <v>0</v>
      </c>
      <c r="BO150" s="50">
        <f t="shared" si="25"/>
        <v>0</v>
      </c>
      <c r="BP150" s="50"/>
      <c r="BQ150" s="50">
        <f t="shared" si="26"/>
        <v>0</v>
      </c>
      <c r="BR150" s="50">
        <v>70000</v>
      </c>
      <c r="BS150" s="50">
        <f t="shared" si="32"/>
        <v>70000</v>
      </c>
      <c r="BT150" s="50"/>
      <c r="BU150" s="50"/>
      <c r="BV150" s="52"/>
      <c r="BW150" s="50"/>
      <c r="BX150" s="50">
        <v>0</v>
      </c>
      <c r="BY150" s="50">
        <v>0</v>
      </c>
      <c r="BZ150" s="50">
        <v>0</v>
      </c>
      <c r="CA150" s="50"/>
      <c r="CB150" s="50"/>
      <c r="CC150" s="50">
        <v>0</v>
      </c>
      <c r="CD150" s="50"/>
      <c r="CE150" s="50">
        <v>265000</v>
      </c>
      <c r="CF150" s="50"/>
      <c r="CG150" s="50">
        <v>524000</v>
      </c>
      <c r="CH150" s="50">
        <v>0</v>
      </c>
      <c r="CI150" s="50">
        <f>VLOOKUP(A150,[1]Sheet7!E:G,2,FALSE)</f>
        <v>0</v>
      </c>
      <c r="CJ150" s="50">
        <f>VLOOKUP(A150,[1]Sheet7!E:G,3,FALSE)</f>
        <v>0</v>
      </c>
      <c r="CK150" s="50">
        <f t="shared" si="28"/>
        <v>594000</v>
      </c>
      <c r="CL150" s="53"/>
    </row>
    <row r="151" spans="1:90" ht="14.25" customHeight="1" x14ac:dyDescent="0.35">
      <c r="A151" s="89">
        <v>7377</v>
      </c>
      <c r="B151" s="18" t="s">
        <v>793</v>
      </c>
      <c r="C151" s="18" t="s">
        <v>432</v>
      </c>
      <c r="D151" s="18" t="s">
        <v>794</v>
      </c>
      <c r="E151" s="18" t="s">
        <v>113</v>
      </c>
      <c r="F151" s="18">
        <v>2026</v>
      </c>
      <c r="G151" s="18" t="s">
        <v>795</v>
      </c>
      <c r="H151" s="18" t="s">
        <v>796</v>
      </c>
      <c r="I151" s="18" t="s">
        <v>91</v>
      </c>
      <c r="J151" s="18" t="s">
        <v>565</v>
      </c>
      <c r="K151" s="48">
        <f t="shared" si="31"/>
        <v>1360.06</v>
      </c>
      <c r="L151" s="18" t="s">
        <v>451</v>
      </c>
      <c r="M151" s="18"/>
      <c r="N151" s="18"/>
      <c r="O151" s="18"/>
      <c r="P151" s="18"/>
      <c r="Q151" s="18"/>
      <c r="R151" s="18"/>
      <c r="S151" s="18"/>
      <c r="T151" s="18"/>
      <c r="U151" s="18"/>
      <c r="V151" s="18"/>
      <c r="W151" s="18">
        <v>1360.06</v>
      </c>
      <c r="X151" s="18"/>
      <c r="Y151" s="18"/>
      <c r="Z151" s="18"/>
      <c r="AA151" s="18">
        <v>0</v>
      </c>
      <c r="AB151" s="18">
        <v>0</v>
      </c>
      <c r="AC151" s="18"/>
      <c r="AD151" s="18"/>
      <c r="AE151" s="18"/>
      <c r="AF151" s="18"/>
      <c r="AG151" s="18"/>
      <c r="AH151" s="18"/>
      <c r="AI151" s="18" t="s">
        <v>127</v>
      </c>
      <c r="AJ151" s="18" t="s">
        <v>442</v>
      </c>
      <c r="AK151" s="18" t="s">
        <v>442</v>
      </c>
      <c r="AL151" s="18">
        <v>14</v>
      </c>
      <c r="AM151" s="18"/>
      <c r="AN151" s="18"/>
      <c r="AO151" s="18"/>
      <c r="AP151" s="18"/>
      <c r="AQ151" s="18"/>
      <c r="AR151" s="18">
        <f>VLOOKUP($A151,[1]Sheet1!$A:$G,7,FALSE)</f>
        <v>1</v>
      </c>
      <c r="AS151" s="18"/>
      <c r="AT151" s="18"/>
      <c r="AU151" s="18"/>
      <c r="AV151" s="18"/>
      <c r="AW151" s="18"/>
      <c r="AX151" s="18"/>
      <c r="AY151" s="18"/>
      <c r="AZ151" s="18"/>
      <c r="BA151" s="18"/>
      <c r="BB151" s="18"/>
      <c r="BC151" s="18"/>
      <c r="BD151" s="50" t="s">
        <v>203</v>
      </c>
      <c r="BE151" s="48">
        <v>102.55948609596506</v>
      </c>
      <c r="BF151" s="18">
        <v>94</v>
      </c>
      <c r="BG151" s="51"/>
      <c r="BH151" s="50"/>
      <c r="BI151" s="50"/>
      <c r="BJ151" s="50"/>
      <c r="BK151" s="50"/>
      <c r="BL151" s="50"/>
      <c r="BM151" s="50"/>
      <c r="BN151" s="50">
        <f t="shared" si="24"/>
        <v>0</v>
      </c>
      <c r="BO151" s="50">
        <f t="shared" si="25"/>
        <v>0</v>
      </c>
      <c r="BP151" s="50"/>
      <c r="BQ151" s="50">
        <f t="shared" si="26"/>
        <v>0</v>
      </c>
      <c r="BR151" s="50">
        <v>378329</v>
      </c>
      <c r="BS151" s="50">
        <f t="shared" si="32"/>
        <v>378329</v>
      </c>
      <c r="BT151" s="50"/>
      <c r="BU151" s="50"/>
      <c r="BV151" s="52"/>
      <c r="BW151" s="50"/>
      <c r="BX151" s="50">
        <v>0</v>
      </c>
      <c r="BY151" s="50">
        <v>0</v>
      </c>
      <c r="BZ151" s="50">
        <v>0</v>
      </c>
      <c r="CA151" s="50"/>
      <c r="CB151" s="50"/>
      <c r="CC151" s="50">
        <v>0</v>
      </c>
      <c r="CD151" s="50"/>
      <c r="CE151" s="50"/>
      <c r="CF151" s="50"/>
      <c r="CG151" s="50"/>
      <c r="CH151" s="50"/>
      <c r="CI151" s="50">
        <f>VLOOKUP(A151,[1]Sheet7!E:G,2,FALSE)</f>
        <v>0</v>
      </c>
      <c r="CJ151" s="50">
        <f>VLOOKUP(A151,[1]Sheet7!E:G,3,FALSE)</f>
        <v>0</v>
      </c>
      <c r="CK151" s="50">
        <f t="shared" si="28"/>
        <v>378329</v>
      </c>
      <c r="CL151" s="53"/>
    </row>
    <row r="152" spans="1:90" ht="14.25" customHeight="1" x14ac:dyDescent="0.35">
      <c r="A152" s="89">
        <v>7487</v>
      </c>
      <c r="B152" s="18" t="s">
        <v>797</v>
      </c>
      <c r="C152" s="18" t="s">
        <v>432</v>
      </c>
      <c r="D152" s="18" t="s">
        <v>535</v>
      </c>
      <c r="E152" s="18" t="s">
        <v>105</v>
      </c>
      <c r="F152" s="18">
        <v>2026</v>
      </c>
      <c r="G152" s="18" t="s">
        <v>798</v>
      </c>
      <c r="H152" s="18" t="s">
        <v>799</v>
      </c>
      <c r="I152" s="18"/>
      <c r="J152" s="18"/>
      <c r="K152" s="48">
        <f t="shared" si="31"/>
        <v>481.18</v>
      </c>
      <c r="L152" s="18" t="s">
        <v>428</v>
      </c>
      <c r="M152" s="18"/>
      <c r="N152" s="18"/>
      <c r="O152" s="18"/>
      <c r="P152" s="18"/>
      <c r="Q152" s="63">
        <v>107.67</v>
      </c>
      <c r="R152" s="18" t="s">
        <v>800</v>
      </c>
      <c r="S152" s="18"/>
      <c r="T152" s="18"/>
      <c r="U152" s="18"/>
      <c r="V152" s="18"/>
      <c r="W152" s="18">
        <v>7.38</v>
      </c>
      <c r="X152" s="18"/>
      <c r="Y152" s="18"/>
      <c r="Z152" s="18"/>
      <c r="AA152" s="18">
        <v>11.56</v>
      </c>
      <c r="AB152" s="18">
        <v>462.24</v>
      </c>
      <c r="AC152" s="18"/>
      <c r="AD152" s="18"/>
      <c r="AE152" s="18"/>
      <c r="AF152" s="18"/>
      <c r="AG152" s="18"/>
      <c r="AH152" s="18"/>
      <c r="AI152" s="18" t="s">
        <v>120</v>
      </c>
      <c r="AJ152" s="18" t="s">
        <v>442</v>
      </c>
      <c r="AK152" s="18"/>
      <c r="AL152" s="18"/>
      <c r="AM152" s="18"/>
      <c r="AN152" s="18"/>
      <c r="AO152" s="18"/>
      <c r="AP152" s="18"/>
      <c r="AQ152" s="18"/>
      <c r="AR152" s="18">
        <f>VLOOKUP($A152,[1]Sheet1!$A:$G,7,FALSE)</f>
        <v>1</v>
      </c>
      <c r="AS152" s="18"/>
      <c r="AT152" s="18"/>
      <c r="AU152" s="18"/>
      <c r="AV152" s="18"/>
      <c r="AW152" s="18"/>
      <c r="AX152" s="18"/>
      <c r="AY152" s="18"/>
      <c r="AZ152" s="18"/>
      <c r="BA152" s="18"/>
      <c r="BB152" s="18"/>
      <c r="BC152" s="18"/>
      <c r="BD152" s="50" t="s">
        <v>203</v>
      </c>
      <c r="BE152" s="48">
        <v>94.28948609596506</v>
      </c>
      <c r="BF152" s="18">
        <v>108</v>
      </c>
      <c r="BG152" s="51"/>
      <c r="BH152" s="50"/>
      <c r="BI152" s="50"/>
      <c r="BJ152" s="50"/>
      <c r="BK152" s="50"/>
      <c r="BL152" s="50"/>
      <c r="BM152" s="50"/>
      <c r="BN152" s="50">
        <f t="shared" si="24"/>
        <v>0</v>
      </c>
      <c r="BO152" s="50">
        <f t="shared" si="25"/>
        <v>0</v>
      </c>
      <c r="BP152" s="50"/>
      <c r="BQ152" s="50">
        <f t="shared" si="26"/>
        <v>0</v>
      </c>
      <c r="BR152" s="50">
        <v>61125</v>
      </c>
      <c r="BS152" s="50">
        <f t="shared" si="32"/>
        <v>61125</v>
      </c>
      <c r="BT152" s="50"/>
      <c r="BU152" s="50"/>
      <c r="BV152" s="52"/>
      <c r="BW152" s="50"/>
      <c r="BX152" s="50">
        <v>0</v>
      </c>
      <c r="BY152" s="50">
        <v>0</v>
      </c>
      <c r="BZ152" s="50">
        <v>0</v>
      </c>
      <c r="CA152" s="50"/>
      <c r="CB152" s="50"/>
      <c r="CC152" s="50">
        <v>0</v>
      </c>
      <c r="CD152" s="50"/>
      <c r="CE152" s="50"/>
      <c r="CF152" s="50"/>
      <c r="CG152" s="50">
        <v>0</v>
      </c>
      <c r="CH152" s="50">
        <v>0</v>
      </c>
      <c r="CI152" s="50">
        <f>VLOOKUP(A152,[1]Sheet7!E:G,2,FALSE)</f>
        <v>0</v>
      </c>
      <c r="CJ152" s="50">
        <f>VLOOKUP(A152,[1]Sheet7!E:G,3,FALSE)</f>
        <v>3000</v>
      </c>
      <c r="CK152" s="50">
        <f t="shared" si="28"/>
        <v>61125</v>
      </c>
      <c r="CL152" s="53"/>
    </row>
    <row r="153" spans="1:90" ht="14.25" customHeight="1" x14ac:dyDescent="0.35">
      <c r="A153" s="89">
        <v>7507</v>
      </c>
      <c r="B153" s="18" t="s">
        <v>801</v>
      </c>
      <c r="C153" s="18" t="s">
        <v>432</v>
      </c>
      <c r="D153" s="18" t="s">
        <v>517</v>
      </c>
      <c r="E153" s="18" t="s">
        <v>113</v>
      </c>
      <c r="F153" s="18">
        <v>2026</v>
      </c>
      <c r="G153" s="18" t="s">
        <v>802</v>
      </c>
      <c r="H153" s="18" t="s">
        <v>803</v>
      </c>
      <c r="I153" s="18" t="s">
        <v>91</v>
      </c>
      <c r="J153" s="18" t="s">
        <v>214</v>
      </c>
      <c r="K153" s="48">
        <f t="shared" si="31"/>
        <v>1388.89</v>
      </c>
      <c r="L153" s="18" t="s">
        <v>451</v>
      </c>
      <c r="M153" s="18"/>
      <c r="N153" s="18"/>
      <c r="O153" s="18"/>
      <c r="P153" s="18"/>
      <c r="Q153" s="18"/>
      <c r="R153" s="18"/>
      <c r="S153" s="18"/>
      <c r="T153" s="18"/>
      <c r="U153" s="18"/>
      <c r="V153" s="18"/>
      <c r="W153" s="18">
        <v>1388.89</v>
      </c>
      <c r="X153" s="18"/>
      <c r="Y153" s="18"/>
      <c r="Z153" s="18"/>
      <c r="AA153" s="18"/>
      <c r="AB153" s="18"/>
      <c r="AC153" s="18"/>
      <c r="AD153" s="18"/>
      <c r="AE153" s="18"/>
      <c r="AF153" s="18"/>
      <c r="AG153" s="18"/>
      <c r="AH153" s="18"/>
      <c r="AI153" s="18" t="s">
        <v>221</v>
      </c>
      <c r="AJ153" s="18" t="s">
        <v>442</v>
      </c>
      <c r="AK153" s="18"/>
      <c r="AL153" s="18" t="s">
        <v>442</v>
      </c>
      <c r="AM153" s="18">
        <v>2</v>
      </c>
      <c r="AN153" s="18"/>
      <c r="AO153" s="18"/>
      <c r="AP153" s="18"/>
      <c r="AQ153" s="18"/>
      <c r="AR153" s="18">
        <f>VLOOKUP($A153,[1]Sheet1!$A:$G,7,FALSE)</f>
        <v>1</v>
      </c>
      <c r="AS153" s="18"/>
      <c r="AT153" s="18"/>
      <c r="AU153" s="18"/>
      <c r="AV153" s="18"/>
      <c r="AW153" s="18"/>
      <c r="AX153" s="18"/>
      <c r="AY153" s="18"/>
      <c r="AZ153" s="18"/>
      <c r="BA153" s="18"/>
      <c r="BB153" s="18"/>
      <c r="BC153" s="18"/>
      <c r="BD153" s="50" t="s">
        <v>203</v>
      </c>
      <c r="BE153" s="48">
        <v>90.469486095965067</v>
      </c>
      <c r="BF153" s="18">
        <v>114</v>
      </c>
      <c r="BG153" s="51"/>
      <c r="BH153" s="50"/>
      <c r="BI153" s="50"/>
      <c r="BJ153" s="50"/>
      <c r="BK153" s="50"/>
      <c r="BL153" s="50"/>
      <c r="BM153" s="50"/>
      <c r="BN153" s="50">
        <f t="shared" si="24"/>
        <v>0</v>
      </c>
      <c r="BO153" s="50">
        <f t="shared" si="25"/>
        <v>0</v>
      </c>
      <c r="BP153" s="50"/>
      <c r="BQ153" s="50">
        <f t="shared" si="26"/>
        <v>0</v>
      </c>
      <c r="BR153" s="50">
        <v>374629</v>
      </c>
      <c r="BS153" s="50">
        <f t="shared" si="32"/>
        <v>374629</v>
      </c>
      <c r="BT153" s="50"/>
      <c r="BU153" s="50"/>
      <c r="BV153" s="52"/>
      <c r="BW153" s="50"/>
      <c r="BX153" s="50">
        <v>0</v>
      </c>
      <c r="BY153" s="50">
        <v>0</v>
      </c>
      <c r="BZ153" s="50">
        <v>0</v>
      </c>
      <c r="CA153" s="50">
        <v>0</v>
      </c>
      <c r="CB153" s="50"/>
      <c r="CC153" s="50">
        <v>0</v>
      </c>
      <c r="CD153" s="50"/>
      <c r="CE153" s="50"/>
      <c r="CF153" s="50"/>
      <c r="CG153" s="50">
        <v>0</v>
      </c>
      <c r="CH153" s="50">
        <v>0</v>
      </c>
      <c r="CI153" s="50">
        <f>VLOOKUP(A153,[1]Sheet7!E:G,2,FALSE)</f>
        <v>0</v>
      </c>
      <c r="CJ153" s="50">
        <f>VLOOKUP(A153,[1]Sheet7!E:G,3,FALSE)</f>
        <v>10800</v>
      </c>
      <c r="CK153" s="50">
        <f t="shared" si="28"/>
        <v>374629</v>
      </c>
      <c r="CL153" s="53"/>
    </row>
    <row r="154" spans="1:90" ht="14.25" customHeight="1" x14ac:dyDescent="0.35">
      <c r="A154" s="89">
        <v>7423</v>
      </c>
      <c r="B154" s="18" t="s">
        <v>804</v>
      </c>
      <c r="C154" s="18" t="s">
        <v>432</v>
      </c>
      <c r="D154" s="18" t="s">
        <v>180</v>
      </c>
      <c r="E154" s="18" t="s">
        <v>105</v>
      </c>
      <c r="F154" s="18">
        <v>2026</v>
      </c>
      <c r="G154" s="18" t="s">
        <v>805</v>
      </c>
      <c r="H154" s="18" t="s">
        <v>806</v>
      </c>
      <c r="I154" s="18"/>
      <c r="J154" s="18"/>
      <c r="K154" s="48">
        <f t="shared" si="31"/>
        <v>100.88</v>
      </c>
      <c r="L154" s="18" t="s">
        <v>493</v>
      </c>
      <c r="M154" s="18"/>
      <c r="N154" s="18"/>
      <c r="O154" s="18"/>
      <c r="P154" s="18"/>
      <c r="Q154" s="18"/>
      <c r="R154" s="18"/>
      <c r="S154" s="18"/>
      <c r="T154" s="18"/>
      <c r="U154" s="18"/>
      <c r="V154" s="18"/>
      <c r="W154" s="18"/>
      <c r="X154" s="18"/>
      <c r="Y154" s="18"/>
      <c r="Z154" s="18"/>
      <c r="AA154" s="18">
        <v>100.88</v>
      </c>
      <c r="AB154" s="18"/>
      <c r="AC154" s="18"/>
      <c r="AD154" s="18"/>
      <c r="AE154" s="18"/>
      <c r="AF154" s="18"/>
      <c r="AG154" s="18"/>
      <c r="AH154" s="18"/>
      <c r="AI154" s="18" t="s">
        <v>221</v>
      </c>
      <c r="AJ154" s="18" t="s">
        <v>442</v>
      </c>
      <c r="AK154" s="18"/>
      <c r="AL154" s="18" t="s">
        <v>442</v>
      </c>
      <c r="AM154" s="18">
        <v>11</v>
      </c>
      <c r="AN154" s="18"/>
      <c r="AO154" s="18"/>
      <c r="AP154" s="18"/>
      <c r="AQ154" s="18"/>
      <c r="AR154" s="18">
        <f>VLOOKUP($A154,[1]Sheet1!$A:$G,7,FALSE)</f>
        <v>1</v>
      </c>
      <c r="AS154" s="18">
        <f>VLOOKUP($A154,[1]Sheet1!$A:$G,6,FALSE)</f>
        <v>2</v>
      </c>
      <c r="AT154" s="18"/>
      <c r="AU154" s="18"/>
      <c r="AV154" s="18">
        <f>VLOOKUP($A154,[1]Sheet1!$A:$F,4,FALSE)</f>
        <v>4</v>
      </c>
      <c r="AW154" s="18">
        <v>3</v>
      </c>
      <c r="AX154" s="18"/>
      <c r="AY154" s="18"/>
      <c r="AZ154" s="18"/>
      <c r="BA154" s="18"/>
      <c r="BB154" s="18"/>
      <c r="BC154" s="18"/>
      <c r="BD154" s="50" t="s">
        <v>203</v>
      </c>
      <c r="BE154" s="48">
        <v>87.019486095965064</v>
      </c>
      <c r="BF154" s="18">
        <v>122</v>
      </c>
      <c r="BG154" s="51"/>
      <c r="BH154" s="50"/>
      <c r="BI154" s="50"/>
      <c r="BJ154" s="50"/>
      <c r="BK154" s="50"/>
      <c r="BL154" s="50"/>
      <c r="BM154" s="50"/>
      <c r="BN154" s="50">
        <f t="shared" si="24"/>
        <v>0</v>
      </c>
      <c r="BO154" s="50">
        <f t="shared" si="25"/>
        <v>0</v>
      </c>
      <c r="BP154" s="50"/>
      <c r="BQ154" s="50">
        <f t="shared" si="26"/>
        <v>0</v>
      </c>
      <c r="BR154" s="50">
        <v>1240</v>
      </c>
      <c r="BS154" s="50">
        <f t="shared" si="32"/>
        <v>1240</v>
      </c>
      <c r="BT154" s="50"/>
      <c r="BU154" s="50"/>
      <c r="BV154" s="52"/>
      <c r="BW154" s="50"/>
      <c r="BX154" s="50">
        <v>0</v>
      </c>
      <c r="BY154" s="50">
        <v>0</v>
      </c>
      <c r="BZ154" s="50">
        <v>0</v>
      </c>
      <c r="CA154" s="50">
        <v>0</v>
      </c>
      <c r="CB154" s="50"/>
      <c r="CC154" s="50">
        <v>0</v>
      </c>
      <c r="CD154" s="50"/>
      <c r="CE154" s="50">
        <v>11784</v>
      </c>
      <c r="CF154" s="50"/>
      <c r="CG154" s="50">
        <v>29854</v>
      </c>
      <c r="CH154" s="50">
        <v>0</v>
      </c>
      <c r="CI154" s="50">
        <f>VLOOKUP(A154,[1]Sheet7!E:G,2,FALSE)</f>
        <v>0</v>
      </c>
      <c r="CJ154" s="50">
        <f>VLOOKUP(A154,[1]Sheet7!E:G,3,FALSE)</f>
        <v>3240</v>
      </c>
      <c r="CK154" s="50">
        <f t="shared" si="28"/>
        <v>31094</v>
      </c>
      <c r="CL154" s="53"/>
    </row>
    <row r="155" spans="1:90" ht="14.25" customHeight="1" x14ac:dyDescent="0.35">
      <c r="A155" s="89">
        <v>7431</v>
      </c>
      <c r="B155" s="18" t="s">
        <v>807</v>
      </c>
      <c r="C155" s="18" t="s">
        <v>432</v>
      </c>
      <c r="D155" s="18" t="s">
        <v>808</v>
      </c>
      <c r="E155" s="18" t="s">
        <v>113</v>
      </c>
      <c r="F155" s="18">
        <v>2026</v>
      </c>
      <c r="G155" s="18" t="s">
        <v>809</v>
      </c>
      <c r="H155" s="18" t="s">
        <v>810</v>
      </c>
      <c r="I155" s="18"/>
      <c r="J155" s="18"/>
      <c r="K155" s="48" t="s">
        <v>126</v>
      </c>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f>VLOOKUP($A155,[1]Sheet1!$A:$G,7,FALSE)</f>
        <v>1</v>
      </c>
      <c r="AS155" s="18"/>
      <c r="AT155" s="18"/>
      <c r="AU155" s="18"/>
      <c r="AV155" s="18"/>
      <c r="AW155" s="18"/>
      <c r="AX155" s="18"/>
      <c r="AY155" s="18"/>
      <c r="AZ155" s="18"/>
      <c r="BA155" s="18"/>
      <c r="BB155" s="18"/>
      <c r="BC155" s="18"/>
      <c r="BD155" s="50" t="s">
        <v>125</v>
      </c>
      <c r="BE155" s="48"/>
      <c r="BF155" s="18"/>
      <c r="BG155" s="51"/>
      <c r="BH155" s="50"/>
      <c r="BI155" s="50"/>
      <c r="BJ155" s="50"/>
      <c r="BK155" s="50"/>
      <c r="BL155" s="50"/>
      <c r="BM155" s="50"/>
      <c r="BN155" s="50">
        <f t="shared" si="24"/>
        <v>0</v>
      </c>
      <c r="BO155" s="50">
        <f t="shared" si="25"/>
        <v>0</v>
      </c>
      <c r="BP155" s="50"/>
      <c r="BQ155" s="50">
        <f t="shared" si="26"/>
        <v>0</v>
      </c>
      <c r="BR155" s="50">
        <v>93375</v>
      </c>
      <c r="BS155" s="50">
        <f t="shared" si="32"/>
        <v>93375</v>
      </c>
      <c r="BT155" s="50"/>
      <c r="BU155" s="50"/>
      <c r="BV155" s="52"/>
      <c r="BW155" s="50"/>
      <c r="BX155" s="50">
        <v>0</v>
      </c>
      <c r="BY155" s="50">
        <v>0</v>
      </c>
      <c r="BZ155" s="50">
        <v>0</v>
      </c>
      <c r="CA155" s="50"/>
      <c r="CB155" s="50"/>
      <c r="CC155" s="50">
        <v>0</v>
      </c>
      <c r="CD155" s="50"/>
      <c r="CE155" s="50"/>
      <c r="CF155" s="50"/>
      <c r="CG155" s="50">
        <v>41125</v>
      </c>
      <c r="CH155" s="50">
        <v>28790</v>
      </c>
      <c r="CI155" s="50">
        <f>VLOOKUP(A155,[1]Sheet7!E:G,2,FALSE)</f>
        <v>0</v>
      </c>
      <c r="CJ155" s="50">
        <f>VLOOKUP(A155,[1]Sheet7!E:G,3,FALSE)</f>
        <v>0</v>
      </c>
      <c r="CK155" s="50">
        <f t="shared" si="28"/>
        <v>163290</v>
      </c>
      <c r="CL155" s="53"/>
    </row>
    <row r="156" spans="1:90" ht="14.25" customHeight="1" x14ac:dyDescent="0.35">
      <c r="C156" s="3" t="s">
        <v>811</v>
      </c>
      <c r="K156" s="79"/>
      <c r="W156" s="81"/>
      <c r="AH156" s="82"/>
      <c r="AR156" s="81"/>
      <c r="AW156" s="82"/>
      <c r="BD156" s="53"/>
      <c r="BE156" s="79"/>
      <c r="BG156" s="90"/>
      <c r="BH156" s="53"/>
      <c r="BI156" s="53"/>
      <c r="BJ156" s="53"/>
      <c r="BK156" s="53"/>
      <c r="BL156" s="53"/>
      <c r="BM156" s="53"/>
      <c r="BN156" s="53"/>
      <c r="BO156" s="53"/>
      <c r="BP156" s="84"/>
      <c r="BQ156" s="53">
        <f>SUM(BQ116:BQ155)</f>
        <v>0</v>
      </c>
      <c r="BR156" s="53">
        <f>SUM(BR116:BR155)</f>
        <v>13040605.77</v>
      </c>
      <c r="BS156" s="53">
        <f>SUM(BS116:BS155)</f>
        <v>13040605.77</v>
      </c>
      <c r="BT156" s="53"/>
      <c r="BU156" s="53"/>
      <c r="BV156" s="15"/>
      <c r="BW156" s="53">
        <f t="shared" ref="BW156:CF156" si="33">SUM(BW116:BW155)</f>
        <v>0</v>
      </c>
      <c r="BX156" s="53">
        <f t="shared" si="33"/>
        <v>0</v>
      </c>
      <c r="BY156" s="53">
        <f t="shared" si="33"/>
        <v>0</v>
      </c>
      <c r="BZ156" s="53">
        <f t="shared" si="33"/>
        <v>0</v>
      </c>
      <c r="CA156" s="53">
        <f t="shared" si="33"/>
        <v>0</v>
      </c>
      <c r="CB156" s="53">
        <f t="shared" si="33"/>
        <v>0</v>
      </c>
      <c r="CC156" s="53">
        <f t="shared" si="33"/>
        <v>0</v>
      </c>
      <c r="CD156" s="53">
        <f t="shared" si="33"/>
        <v>0</v>
      </c>
      <c r="CE156" s="53">
        <f t="shared" si="33"/>
        <v>1050469</v>
      </c>
      <c r="CF156" s="53">
        <f t="shared" si="33"/>
        <v>0</v>
      </c>
      <c r="CG156" s="53">
        <v>3631133</v>
      </c>
      <c r="CH156" s="53">
        <v>33790</v>
      </c>
      <c r="CI156" s="53">
        <f>SUM(CI116:CI155)</f>
        <v>3570602.5</v>
      </c>
      <c r="CJ156" s="53">
        <f>SUM(CJ116:CJ155)</f>
        <v>1286984.4100000001</v>
      </c>
      <c r="CK156" s="53"/>
      <c r="CL156" s="53"/>
    </row>
    <row r="157" spans="1:90" ht="14.25" customHeight="1" x14ac:dyDescent="0.35">
      <c r="K157" s="79"/>
      <c r="W157" s="81"/>
      <c r="AH157" s="82"/>
      <c r="AR157" s="81"/>
      <c r="AW157" s="82"/>
      <c r="BD157" s="53"/>
      <c r="BE157" s="79"/>
      <c r="BG157" s="90"/>
      <c r="BH157" s="53"/>
      <c r="BI157" s="53"/>
      <c r="BJ157" s="53"/>
      <c r="BK157" s="53"/>
      <c r="BL157" s="53"/>
      <c r="BM157" s="53"/>
      <c r="BN157" s="53"/>
      <c r="BO157" s="53"/>
      <c r="BP157" s="84"/>
      <c r="BQ157" s="53"/>
      <c r="BR157" s="53"/>
      <c r="BS157" s="53"/>
      <c r="BT157" s="53"/>
      <c r="BU157" s="53"/>
      <c r="BV157" s="15"/>
      <c r="BW157" s="91"/>
      <c r="BX157" s="91"/>
      <c r="BY157" s="91"/>
      <c r="BZ157" s="91"/>
      <c r="CA157" s="53"/>
      <c r="CB157" s="53"/>
      <c r="CC157" s="53"/>
      <c r="CD157" s="53"/>
      <c r="CE157" s="85"/>
      <c r="CF157" s="53"/>
      <c r="CG157" s="53"/>
      <c r="CH157" s="53"/>
      <c r="CI157" s="53"/>
      <c r="CJ157" s="53"/>
      <c r="CK157" s="53"/>
      <c r="CL157" s="53"/>
    </row>
    <row r="158" spans="1:90" ht="14.25" customHeight="1" x14ac:dyDescent="0.35">
      <c r="K158" s="79"/>
      <c r="W158" s="81"/>
      <c r="AH158" s="82"/>
      <c r="AR158" s="81"/>
      <c r="AW158" s="82"/>
      <c r="BD158" s="53"/>
      <c r="BE158" s="79"/>
      <c r="BG158" s="90"/>
      <c r="BH158" s="53"/>
      <c r="BI158" s="53"/>
      <c r="BJ158" s="53"/>
      <c r="BK158" s="53"/>
      <c r="BL158" s="53"/>
      <c r="BM158" s="53"/>
      <c r="BN158" s="53"/>
      <c r="BO158" s="53"/>
      <c r="BP158" s="96" t="s">
        <v>814</v>
      </c>
      <c r="BQ158" s="97">
        <f>BQ110</f>
        <v>30153997.569999997</v>
      </c>
      <c r="BR158" s="97">
        <f>BR156+BR110</f>
        <v>54239788.179999992</v>
      </c>
      <c r="BS158" s="97">
        <f>BS156+BS110</f>
        <v>23956871.609999999</v>
      </c>
      <c r="BT158" s="53"/>
      <c r="BU158" s="53"/>
      <c r="BV158" s="15"/>
      <c r="BW158" s="53"/>
      <c r="BX158" s="53"/>
      <c r="BY158" s="53"/>
      <c r="BZ158" s="53"/>
      <c r="CA158" s="53"/>
      <c r="CB158" s="53"/>
      <c r="CC158" s="53"/>
      <c r="CD158" s="53"/>
      <c r="CE158" s="85"/>
      <c r="CF158" s="53"/>
      <c r="CG158" s="53"/>
      <c r="CH158" s="53"/>
      <c r="CI158" s="53"/>
      <c r="CJ158" s="53"/>
      <c r="CK158" s="53"/>
      <c r="CL158" s="53"/>
    </row>
    <row r="159" spans="1:90" ht="14.25" customHeight="1" x14ac:dyDescent="0.35">
      <c r="K159" s="79"/>
      <c r="W159" s="81"/>
      <c r="AH159" s="82"/>
      <c r="AR159" s="81"/>
      <c r="AW159" s="82"/>
      <c r="BD159" s="53"/>
      <c r="BE159" s="79"/>
      <c r="BG159" s="90"/>
      <c r="BH159" s="53"/>
      <c r="BI159" s="53"/>
      <c r="BJ159" s="53"/>
      <c r="BK159" s="53"/>
      <c r="BL159" s="53"/>
      <c r="BM159" s="53"/>
      <c r="BN159" s="53"/>
      <c r="BO159" s="53"/>
      <c r="BP159" s="84"/>
      <c r="BQ159" s="53"/>
      <c r="BR159" s="53"/>
      <c r="BS159" s="53"/>
      <c r="BT159" s="53"/>
      <c r="BU159" s="53"/>
      <c r="BV159" s="15"/>
      <c r="BW159" s="53"/>
      <c r="BX159" s="53"/>
      <c r="BY159" s="53"/>
      <c r="BZ159" s="53"/>
      <c r="CA159" s="53"/>
      <c r="CB159" s="53"/>
      <c r="CC159" s="53"/>
      <c r="CD159" s="53"/>
      <c r="CE159" s="85"/>
      <c r="CF159" s="53"/>
      <c r="CG159" s="53"/>
      <c r="CH159" s="53"/>
      <c r="CI159" s="53"/>
      <c r="CJ159" s="53"/>
      <c r="CK159" s="53"/>
      <c r="CL159" s="53"/>
    </row>
    <row r="160" spans="1:90" ht="14.25" customHeight="1" x14ac:dyDescent="0.35">
      <c r="K160" s="79"/>
      <c r="W160" s="81"/>
      <c r="AH160" s="82"/>
      <c r="AR160" s="81"/>
      <c r="AW160" s="82"/>
      <c r="BD160" s="53"/>
      <c r="BE160" s="79"/>
      <c r="BG160" s="90"/>
      <c r="BH160" s="53"/>
      <c r="BI160" s="53"/>
      <c r="BJ160" s="53"/>
      <c r="BK160" s="53"/>
      <c r="BL160" s="53"/>
      <c r="BM160" s="53"/>
      <c r="BN160" s="53"/>
      <c r="BO160" s="53"/>
      <c r="BP160" s="84"/>
      <c r="BQ160" s="53"/>
      <c r="BR160" s="53"/>
      <c r="BS160" s="53"/>
      <c r="BT160" s="53"/>
      <c r="BU160" s="53"/>
      <c r="BV160" s="15"/>
      <c r="BW160" s="53"/>
      <c r="BX160" s="53"/>
      <c r="BY160" s="53"/>
      <c r="BZ160" s="53"/>
      <c r="CA160" s="53"/>
      <c r="CB160" s="53"/>
      <c r="CC160" s="53"/>
      <c r="CD160" s="53"/>
      <c r="CE160" s="85"/>
      <c r="CF160" s="53"/>
      <c r="CG160" s="53"/>
      <c r="CH160" s="53"/>
      <c r="CI160" s="53"/>
      <c r="CJ160" s="53"/>
      <c r="CK160" s="53"/>
      <c r="CL160" s="53"/>
    </row>
    <row r="161" spans="11:90" ht="14.25" customHeight="1" x14ac:dyDescent="0.35">
      <c r="K161" s="79"/>
      <c r="W161" s="81"/>
      <c r="AH161" s="82"/>
      <c r="AR161" s="81"/>
      <c r="AW161" s="82"/>
      <c r="BD161" s="53"/>
      <c r="BE161" s="79"/>
      <c r="BG161" s="90"/>
      <c r="BH161" s="53"/>
      <c r="BI161" s="53"/>
      <c r="BJ161" s="53"/>
      <c r="BK161" s="53"/>
      <c r="BL161" s="53"/>
      <c r="BM161" s="53"/>
      <c r="BN161" s="53"/>
      <c r="BO161" s="53"/>
      <c r="BP161" s="84"/>
      <c r="BQ161" s="53"/>
      <c r="BR161" s="53"/>
      <c r="BS161" s="53"/>
      <c r="BT161" s="53"/>
      <c r="BU161" s="53"/>
      <c r="BV161" s="15"/>
      <c r="BW161" s="53"/>
      <c r="BX161" s="53"/>
      <c r="BY161" s="53"/>
      <c r="BZ161" s="53"/>
      <c r="CA161" s="53"/>
      <c r="CB161" s="53"/>
      <c r="CC161" s="53"/>
      <c r="CD161" s="53"/>
      <c r="CE161" s="85"/>
      <c r="CF161" s="53"/>
      <c r="CG161" s="53"/>
      <c r="CH161" s="53"/>
      <c r="CI161" s="53"/>
      <c r="CJ161" s="53"/>
      <c r="CK161" s="53"/>
      <c r="CL161" s="53"/>
    </row>
    <row r="162" spans="11:90" ht="14.25" customHeight="1" x14ac:dyDescent="0.35">
      <c r="K162" s="79"/>
      <c r="W162" s="81"/>
      <c r="AH162" s="82"/>
      <c r="AR162" s="81"/>
      <c r="AW162" s="82"/>
      <c r="BD162" s="53"/>
      <c r="BE162" s="79"/>
      <c r="BG162" s="90"/>
      <c r="BH162" s="53"/>
      <c r="BI162" s="53"/>
      <c r="BJ162" s="53"/>
      <c r="BK162" s="53"/>
      <c r="BL162" s="53"/>
      <c r="BM162" s="53"/>
      <c r="BN162" s="53"/>
      <c r="BO162" s="53"/>
      <c r="BP162" s="84"/>
      <c r="BQ162" s="53"/>
      <c r="BR162" s="53"/>
      <c r="BS162" s="53"/>
      <c r="BT162" s="53"/>
      <c r="BU162" s="53"/>
      <c r="BV162" s="15"/>
      <c r="BW162" s="53"/>
      <c r="BX162" s="53"/>
      <c r="BY162" s="53"/>
      <c r="BZ162" s="53"/>
      <c r="CA162" s="53"/>
      <c r="CB162" s="53"/>
      <c r="CC162" s="53"/>
      <c r="CD162" s="53"/>
      <c r="CE162" s="85"/>
      <c r="CF162" s="53"/>
      <c r="CG162" s="53"/>
      <c r="CH162" s="53"/>
      <c r="CI162" s="53"/>
      <c r="CJ162" s="53"/>
      <c r="CK162" s="53"/>
      <c r="CL162" s="53"/>
    </row>
    <row r="163" spans="11:90" ht="14.25" customHeight="1" x14ac:dyDescent="0.35">
      <c r="K163" s="79"/>
      <c r="W163" s="81"/>
      <c r="AH163" s="82"/>
      <c r="AR163" s="81"/>
      <c r="AW163" s="82"/>
      <c r="BD163" s="53"/>
      <c r="BE163" s="79"/>
      <c r="BG163" s="90"/>
      <c r="BH163" s="53"/>
      <c r="BI163" s="53"/>
      <c r="BJ163" s="53"/>
      <c r="BK163" s="53"/>
      <c r="BL163" s="53"/>
      <c r="BM163" s="53"/>
      <c r="BN163" s="53"/>
      <c r="BO163" s="53"/>
      <c r="BP163" s="84"/>
      <c r="BQ163" s="53"/>
      <c r="BR163" s="53"/>
      <c r="BS163" s="53"/>
      <c r="BT163" s="53"/>
      <c r="BU163" s="53"/>
      <c r="BV163" s="15"/>
      <c r="BW163" s="53"/>
      <c r="BX163" s="53"/>
      <c r="BY163" s="53"/>
      <c r="BZ163" s="53"/>
      <c r="CA163" s="53"/>
      <c r="CB163" s="53"/>
      <c r="CC163" s="53"/>
      <c r="CD163" s="53"/>
      <c r="CE163" s="85"/>
      <c r="CF163" s="53"/>
      <c r="CG163" s="53"/>
      <c r="CH163" s="53"/>
      <c r="CI163" s="53"/>
      <c r="CJ163" s="53"/>
      <c r="CK163" s="53"/>
      <c r="CL163" s="53"/>
    </row>
    <row r="164" spans="11:90" ht="14.25" customHeight="1" x14ac:dyDescent="0.35">
      <c r="K164" s="79"/>
      <c r="W164" s="81"/>
      <c r="AH164" s="82"/>
      <c r="AR164" s="81"/>
      <c r="AW164" s="82"/>
      <c r="BD164" s="53"/>
      <c r="BE164" s="79"/>
      <c r="BG164" s="90"/>
      <c r="BH164" s="53"/>
      <c r="BI164" s="53"/>
      <c r="BJ164" s="53"/>
      <c r="BK164" s="53"/>
      <c r="BL164" s="53"/>
      <c r="BM164" s="53"/>
      <c r="BN164" s="53"/>
      <c r="BO164" s="53"/>
      <c r="BP164" s="84"/>
      <c r="BQ164" s="53"/>
      <c r="BR164" s="53"/>
      <c r="BS164" s="53"/>
      <c r="BT164" s="53"/>
      <c r="BU164" s="53"/>
      <c r="BV164" s="15"/>
      <c r="BW164" s="53"/>
      <c r="BX164" s="53"/>
      <c r="BY164" s="53"/>
      <c r="BZ164" s="53"/>
      <c r="CA164" s="53"/>
      <c r="CB164" s="53"/>
      <c r="CC164" s="53"/>
      <c r="CD164" s="53"/>
      <c r="CE164" s="85"/>
      <c r="CF164" s="53"/>
      <c r="CG164" s="53"/>
      <c r="CH164" s="53"/>
      <c r="CI164" s="53"/>
      <c r="CJ164" s="53"/>
      <c r="CK164" s="53"/>
      <c r="CL164" s="53"/>
    </row>
    <row r="165" spans="11:90" ht="14.25" customHeight="1" x14ac:dyDescent="0.35">
      <c r="K165" s="79"/>
      <c r="W165" s="81"/>
      <c r="AH165" s="82"/>
      <c r="AR165" s="81"/>
      <c r="AW165" s="82"/>
      <c r="BD165" s="53"/>
      <c r="BE165" s="79"/>
      <c r="BG165" s="90"/>
      <c r="BH165" s="53"/>
      <c r="BI165" s="53"/>
      <c r="BJ165" s="53"/>
      <c r="BK165" s="53"/>
      <c r="BL165" s="53"/>
      <c r="BM165" s="53"/>
      <c r="BN165" s="53"/>
      <c r="BO165" s="53"/>
      <c r="BP165" s="84"/>
      <c r="BQ165" s="53"/>
      <c r="BR165" s="53"/>
      <c r="BS165" s="53"/>
      <c r="BT165" s="53"/>
      <c r="BU165" s="53"/>
      <c r="BV165" s="15"/>
      <c r="BW165" s="53"/>
      <c r="BX165" s="53"/>
      <c r="BY165" s="53"/>
      <c r="BZ165" s="53"/>
      <c r="CA165" s="53"/>
      <c r="CB165" s="53"/>
      <c r="CC165" s="53"/>
      <c r="CD165" s="53"/>
      <c r="CE165" s="85"/>
      <c r="CF165" s="53"/>
      <c r="CG165" s="53"/>
      <c r="CH165" s="53"/>
      <c r="CI165" s="53"/>
      <c r="CJ165" s="53"/>
      <c r="CK165" s="53"/>
      <c r="CL165" s="53"/>
    </row>
    <row r="166" spans="11:90" ht="14.25" customHeight="1" x14ac:dyDescent="0.35">
      <c r="K166" s="79"/>
      <c r="W166" s="81"/>
      <c r="AH166" s="82"/>
      <c r="AR166" s="81"/>
      <c r="AW166" s="82"/>
      <c r="BD166" s="53"/>
      <c r="BE166" s="79"/>
      <c r="BG166" s="90"/>
      <c r="BH166" s="53"/>
      <c r="BI166" s="53"/>
      <c r="BJ166" s="53"/>
      <c r="BK166" s="53"/>
      <c r="BL166" s="53"/>
      <c r="BM166" s="53"/>
      <c r="BN166" s="53"/>
      <c r="BO166" s="53"/>
      <c r="BP166" s="84"/>
      <c r="BQ166" s="53"/>
      <c r="BR166" s="53"/>
      <c r="BS166" s="53"/>
      <c r="BT166" s="53"/>
      <c r="BU166" s="53"/>
      <c r="BV166" s="15"/>
      <c r="BW166" s="53"/>
      <c r="BX166" s="53"/>
      <c r="BY166" s="53"/>
      <c r="BZ166" s="53"/>
      <c r="CA166" s="53"/>
      <c r="CB166" s="53"/>
      <c r="CC166" s="53"/>
      <c r="CD166" s="53"/>
      <c r="CE166" s="85"/>
      <c r="CF166" s="53"/>
      <c r="CG166" s="53"/>
      <c r="CH166" s="53"/>
      <c r="CI166" s="53"/>
      <c r="CJ166" s="53"/>
      <c r="CK166" s="53"/>
      <c r="CL166" s="53"/>
    </row>
    <row r="167" spans="11:90" ht="14.25" customHeight="1" x14ac:dyDescent="0.35">
      <c r="K167" s="79"/>
      <c r="W167" s="81"/>
      <c r="AH167" s="82"/>
      <c r="AR167" s="81"/>
      <c r="AW167" s="82"/>
      <c r="BD167" s="53"/>
      <c r="BE167" s="79"/>
      <c r="BG167" s="90"/>
      <c r="BH167" s="53"/>
      <c r="BI167" s="53"/>
      <c r="BJ167" s="53"/>
      <c r="BK167" s="53"/>
      <c r="BL167" s="53"/>
      <c r="BM167" s="53"/>
      <c r="BN167" s="53"/>
      <c r="BO167" s="53"/>
      <c r="BP167" s="84"/>
      <c r="BQ167" s="53"/>
      <c r="BR167" s="53"/>
      <c r="BS167" s="53"/>
      <c r="BT167" s="53"/>
      <c r="BU167" s="53"/>
      <c r="BV167" s="15"/>
      <c r="BW167" s="53"/>
      <c r="BX167" s="53"/>
      <c r="BY167" s="53"/>
      <c r="BZ167" s="53"/>
      <c r="CA167" s="53"/>
      <c r="CB167" s="53"/>
      <c r="CC167" s="53"/>
      <c r="CD167" s="53"/>
      <c r="CE167" s="85"/>
      <c r="CF167" s="53"/>
      <c r="CG167" s="53"/>
      <c r="CH167" s="53"/>
      <c r="CI167" s="53"/>
      <c r="CJ167" s="53"/>
      <c r="CK167" s="53"/>
      <c r="CL167" s="53"/>
    </row>
    <row r="168" spans="11:90" ht="14.25" customHeight="1" x14ac:dyDescent="0.35">
      <c r="K168" s="79"/>
      <c r="W168" s="81"/>
      <c r="AH168" s="82"/>
      <c r="AR168" s="81"/>
      <c r="AW168" s="82"/>
      <c r="BD168" s="53"/>
      <c r="BE168" s="79"/>
      <c r="BG168" s="90"/>
      <c r="BH168" s="53"/>
      <c r="BI168" s="53"/>
      <c r="BJ168" s="53"/>
      <c r="BK168" s="53"/>
      <c r="BL168" s="53"/>
      <c r="BM168" s="53"/>
      <c r="BN168" s="53"/>
      <c r="BO168" s="53"/>
      <c r="BP168" s="84"/>
      <c r="BQ168" s="53"/>
      <c r="BR168" s="53"/>
      <c r="BS168" s="53"/>
      <c r="BT168" s="53"/>
      <c r="BU168" s="53"/>
      <c r="BV168" s="15"/>
      <c r="BW168" s="53"/>
      <c r="BX168" s="53"/>
      <c r="BY168" s="53"/>
      <c r="BZ168" s="53"/>
      <c r="CA168" s="53"/>
      <c r="CB168" s="53"/>
      <c r="CC168" s="53"/>
      <c r="CD168" s="53"/>
      <c r="CE168" s="85"/>
      <c r="CF168" s="53"/>
      <c r="CG168" s="53"/>
      <c r="CH168" s="53"/>
      <c r="CI168" s="53"/>
      <c r="CJ168" s="53"/>
      <c r="CK168" s="53"/>
      <c r="CL168" s="53"/>
    </row>
    <row r="169" spans="11:90" ht="14.25" customHeight="1" x14ac:dyDescent="0.35">
      <c r="K169" s="79"/>
      <c r="W169" s="81"/>
      <c r="AH169" s="82"/>
      <c r="AR169" s="81"/>
      <c r="AW169" s="82"/>
      <c r="BD169" s="53"/>
      <c r="BE169" s="79"/>
      <c r="BG169" s="90"/>
      <c r="BH169" s="53"/>
      <c r="BI169" s="53"/>
      <c r="BJ169" s="53"/>
      <c r="BK169" s="53"/>
      <c r="BL169" s="53"/>
      <c r="BM169" s="53"/>
      <c r="BN169" s="53"/>
      <c r="BO169" s="53"/>
      <c r="BP169" s="84"/>
      <c r="BQ169" s="53"/>
      <c r="BR169" s="53"/>
      <c r="BS169" s="53"/>
      <c r="BT169" s="53"/>
      <c r="BU169" s="53"/>
      <c r="BV169" s="15"/>
      <c r="BW169" s="53"/>
      <c r="BX169" s="53"/>
      <c r="BY169" s="53"/>
      <c r="BZ169" s="53"/>
      <c r="CA169" s="53"/>
      <c r="CB169" s="53"/>
      <c r="CC169" s="53"/>
      <c r="CD169" s="53"/>
      <c r="CE169" s="85"/>
      <c r="CF169" s="53"/>
      <c r="CG169" s="53"/>
      <c r="CH169" s="53"/>
      <c r="CI169" s="53"/>
      <c r="CJ169" s="53"/>
      <c r="CK169" s="53"/>
      <c r="CL169" s="53"/>
    </row>
    <row r="170" spans="11:90" ht="14.25" customHeight="1" x14ac:dyDescent="0.35">
      <c r="K170" s="79"/>
      <c r="W170" s="81"/>
      <c r="AH170" s="82"/>
      <c r="AR170" s="81"/>
      <c r="AW170" s="82"/>
      <c r="BD170" s="53"/>
      <c r="BE170" s="79"/>
      <c r="BG170" s="90"/>
      <c r="BH170" s="53"/>
      <c r="BI170" s="53"/>
      <c r="BJ170" s="53"/>
      <c r="BK170" s="53"/>
      <c r="BL170" s="53"/>
      <c r="BM170" s="53"/>
      <c r="BN170" s="53"/>
      <c r="BO170" s="53"/>
      <c r="BP170" s="84"/>
      <c r="BQ170" s="53"/>
      <c r="BR170" s="53"/>
      <c r="BS170" s="53"/>
      <c r="BT170" s="53"/>
      <c r="BU170" s="53"/>
      <c r="BV170" s="15"/>
      <c r="BW170" s="53"/>
      <c r="BX170" s="53"/>
      <c r="BY170" s="53"/>
      <c r="BZ170" s="53"/>
      <c r="CA170" s="53"/>
      <c r="CB170" s="53"/>
      <c r="CC170" s="53"/>
      <c r="CD170" s="53"/>
      <c r="CE170" s="85"/>
      <c r="CF170" s="53"/>
      <c r="CG170" s="53"/>
      <c r="CH170" s="53"/>
      <c r="CI170" s="53"/>
      <c r="CJ170" s="53"/>
      <c r="CK170" s="53"/>
      <c r="CL170" s="53"/>
    </row>
    <row r="171" spans="11:90" ht="14.25" customHeight="1" x14ac:dyDescent="0.35">
      <c r="K171" s="79"/>
      <c r="W171" s="81"/>
      <c r="AH171" s="82"/>
      <c r="AR171" s="81"/>
      <c r="AW171" s="82"/>
      <c r="BD171" s="53"/>
      <c r="BE171" s="79"/>
      <c r="BG171" s="90"/>
      <c r="BH171" s="53"/>
      <c r="BI171" s="53"/>
      <c r="BJ171" s="53"/>
      <c r="BK171" s="53"/>
      <c r="BL171" s="53"/>
      <c r="BM171" s="53"/>
      <c r="BN171" s="53"/>
      <c r="BO171" s="53"/>
      <c r="BP171" s="84"/>
      <c r="BQ171" s="53"/>
      <c r="BR171" s="53"/>
      <c r="BS171" s="53"/>
      <c r="BT171" s="53"/>
      <c r="BU171" s="53"/>
      <c r="BV171" s="15"/>
      <c r="BW171" s="53"/>
      <c r="BX171" s="53"/>
      <c r="BY171" s="53"/>
      <c r="BZ171" s="53"/>
      <c r="CA171" s="53"/>
      <c r="CB171" s="53"/>
      <c r="CC171" s="53"/>
      <c r="CD171" s="53"/>
      <c r="CE171" s="85"/>
      <c r="CF171" s="53"/>
      <c r="CG171" s="53"/>
      <c r="CH171" s="53"/>
      <c r="CI171" s="53"/>
      <c r="CJ171" s="53"/>
      <c r="CK171" s="53"/>
      <c r="CL171" s="53"/>
    </row>
    <row r="172" spans="11:90" ht="14.25" customHeight="1" x14ac:dyDescent="0.35">
      <c r="K172" s="79"/>
      <c r="W172" s="81"/>
      <c r="AH172" s="82"/>
      <c r="AR172" s="81"/>
      <c r="AW172" s="82"/>
      <c r="BD172" s="53"/>
      <c r="BE172" s="79"/>
      <c r="BG172" s="90"/>
      <c r="BH172" s="53"/>
      <c r="BI172" s="53"/>
      <c r="BJ172" s="53"/>
      <c r="BK172" s="53"/>
      <c r="BL172" s="53"/>
      <c r="BM172" s="53"/>
      <c r="BN172" s="53"/>
      <c r="BO172" s="53"/>
      <c r="BP172" s="84"/>
      <c r="BQ172" s="53"/>
      <c r="BR172" s="53"/>
      <c r="BS172" s="53"/>
      <c r="BT172" s="53"/>
      <c r="BU172" s="53"/>
      <c r="BV172" s="15"/>
      <c r="BW172" s="53"/>
      <c r="BX172" s="53"/>
      <c r="BY172" s="53"/>
      <c r="BZ172" s="53"/>
      <c r="CA172" s="53"/>
      <c r="CB172" s="53"/>
      <c r="CC172" s="53"/>
      <c r="CD172" s="53"/>
      <c r="CE172" s="85"/>
      <c r="CF172" s="53"/>
      <c r="CG172" s="53"/>
      <c r="CH172" s="53"/>
      <c r="CI172" s="53"/>
      <c r="CJ172" s="53"/>
      <c r="CK172" s="53"/>
      <c r="CL172" s="53"/>
    </row>
    <row r="173" spans="11:90" ht="14.25" customHeight="1" x14ac:dyDescent="0.35">
      <c r="K173" s="79"/>
      <c r="W173" s="81"/>
      <c r="AH173" s="82"/>
      <c r="AR173" s="81"/>
      <c r="AW173" s="82"/>
      <c r="BD173" s="53"/>
      <c r="BE173" s="79"/>
      <c r="BG173" s="90"/>
      <c r="BH173" s="53"/>
      <c r="BI173" s="53"/>
      <c r="BJ173" s="53"/>
      <c r="BK173" s="53"/>
      <c r="BL173" s="53"/>
      <c r="BM173" s="53"/>
      <c r="BN173" s="53"/>
      <c r="BO173" s="53"/>
      <c r="BP173" s="84"/>
      <c r="BQ173" s="53"/>
      <c r="BR173" s="53"/>
      <c r="BS173" s="53"/>
      <c r="BT173" s="53"/>
      <c r="BU173" s="53"/>
      <c r="BV173" s="15"/>
      <c r="BW173" s="53"/>
      <c r="BX173" s="53"/>
      <c r="BY173" s="53"/>
      <c r="BZ173" s="53"/>
      <c r="CA173" s="53"/>
      <c r="CB173" s="53"/>
      <c r="CC173" s="53"/>
      <c r="CD173" s="53"/>
      <c r="CE173" s="85"/>
      <c r="CF173" s="53"/>
      <c r="CG173" s="53"/>
      <c r="CH173" s="53"/>
      <c r="CI173" s="53"/>
      <c r="CJ173" s="53"/>
      <c r="CK173" s="53"/>
      <c r="CL173" s="53"/>
    </row>
    <row r="174" spans="11:90" ht="14.25" customHeight="1" x14ac:dyDescent="0.35">
      <c r="K174" s="79"/>
      <c r="W174" s="81"/>
      <c r="AH174" s="82"/>
      <c r="AR174" s="81"/>
      <c r="AW174" s="82"/>
      <c r="BD174" s="53"/>
      <c r="BE174" s="79"/>
      <c r="BG174" s="90"/>
      <c r="BH174" s="53"/>
      <c r="BI174" s="53"/>
      <c r="BJ174" s="53"/>
      <c r="BK174" s="53"/>
      <c r="BL174" s="53"/>
      <c r="BM174" s="53"/>
      <c r="BN174" s="53"/>
      <c r="BO174" s="53"/>
      <c r="BP174" s="84"/>
      <c r="BQ174" s="53"/>
      <c r="BR174" s="53"/>
      <c r="BS174" s="53"/>
      <c r="BT174" s="53"/>
      <c r="BU174" s="53"/>
      <c r="BV174" s="15"/>
      <c r="BW174" s="53"/>
      <c r="BX174" s="53"/>
      <c r="BY174" s="53"/>
      <c r="BZ174" s="53"/>
      <c r="CA174" s="53"/>
      <c r="CB174" s="53"/>
      <c r="CC174" s="53"/>
      <c r="CD174" s="53"/>
      <c r="CE174" s="85"/>
      <c r="CF174" s="53"/>
      <c r="CG174" s="53"/>
      <c r="CH174" s="53"/>
      <c r="CI174" s="53"/>
      <c r="CJ174" s="53"/>
      <c r="CK174" s="53"/>
      <c r="CL174" s="53"/>
    </row>
    <row r="175" spans="11:90" ht="14.25" customHeight="1" x14ac:dyDescent="0.35">
      <c r="K175" s="79"/>
      <c r="W175" s="81"/>
      <c r="AH175" s="82"/>
      <c r="AR175" s="81"/>
      <c r="AW175" s="82"/>
      <c r="BD175" s="53"/>
      <c r="BE175" s="79"/>
      <c r="BG175" s="90"/>
      <c r="BH175" s="53"/>
      <c r="BI175" s="53"/>
      <c r="BJ175" s="53"/>
      <c r="BK175" s="53"/>
      <c r="BL175" s="53"/>
      <c r="BM175" s="53"/>
      <c r="BN175" s="53"/>
      <c r="BO175" s="53"/>
      <c r="BP175" s="84"/>
      <c r="BQ175" s="53"/>
      <c r="BR175" s="53"/>
      <c r="BS175" s="53"/>
      <c r="BT175" s="53"/>
      <c r="BU175" s="53"/>
      <c r="BV175" s="15"/>
      <c r="BW175" s="53"/>
      <c r="BX175" s="53"/>
      <c r="BY175" s="53"/>
      <c r="BZ175" s="53"/>
      <c r="CA175" s="53"/>
      <c r="CB175" s="53"/>
      <c r="CC175" s="53"/>
      <c r="CD175" s="53"/>
      <c r="CE175" s="85"/>
      <c r="CF175" s="53"/>
      <c r="CG175" s="53"/>
      <c r="CH175" s="53"/>
      <c r="CI175" s="53"/>
      <c r="CJ175" s="53"/>
      <c r="CK175" s="53"/>
      <c r="CL175" s="53"/>
    </row>
    <row r="176" spans="11:90" ht="14.25" customHeight="1" x14ac:dyDescent="0.35">
      <c r="K176" s="79"/>
      <c r="W176" s="81"/>
      <c r="AH176" s="82"/>
      <c r="AR176" s="81"/>
      <c r="AW176" s="82"/>
      <c r="BD176" s="53"/>
      <c r="BE176" s="79"/>
      <c r="BG176" s="90"/>
      <c r="BH176" s="53"/>
      <c r="BI176" s="53"/>
      <c r="BJ176" s="53"/>
      <c r="BK176" s="53"/>
      <c r="BL176" s="53"/>
      <c r="BM176" s="53"/>
      <c r="BN176" s="53"/>
      <c r="BO176" s="53"/>
      <c r="BP176" s="84"/>
      <c r="BQ176" s="53"/>
      <c r="BR176" s="53"/>
      <c r="BS176" s="53"/>
      <c r="BT176" s="53"/>
      <c r="BU176" s="53"/>
      <c r="BV176" s="15"/>
      <c r="BW176" s="53"/>
      <c r="BX176" s="53"/>
      <c r="BY176" s="53"/>
      <c r="BZ176" s="53"/>
      <c r="CA176" s="53"/>
      <c r="CB176" s="53"/>
      <c r="CC176" s="53"/>
      <c r="CD176" s="53"/>
      <c r="CE176" s="85"/>
      <c r="CF176" s="53"/>
      <c r="CG176" s="53"/>
      <c r="CH176" s="53"/>
      <c r="CI176" s="53"/>
      <c r="CJ176" s="53"/>
      <c r="CK176" s="53"/>
      <c r="CL176" s="53"/>
    </row>
    <row r="177" spans="11:90" ht="14.25" customHeight="1" x14ac:dyDescent="0.35">
      <c r="K177" s="79"/>
      <c r="W177" s="81"/>
      <c r="AH177" s="82"/>
      <c r="AR177" s="81"/>
      <c r="AW177" s="82"/>
      <c r="BD177" s="53"/>
      <c r="BE177" s="79"/>
      <c r="BG177" s="90"/>
      <c r="BH177" s="53"/>
      <c r="BI177" s="53"/>
      <c r="BJ177" s="53"/>
      <c r="BK177" s="53"/>
      <c r="BL177" s="53"/>
      <c r="BM177" s="53"/>
      <c r="BN177" s="53"/>
      <c r="BO177" s="53"/>
      <c r="BP177" s="84"/>
      <c r="BQ177" s="53"/>
      <c r="BR177" s="53"/>
      <c r="BS177" s="53"/>
      <c r="BT177" s="53"/>
      <c r="BU177" s="53"/>
      <c r="BV177" s="15"/>
      <c r="BW177" s="53"/>
      <c r="BX177" s="53"/>
      <c r="BY177" s="53"/>
      <c r="BZ177" s="53"/>
      <c r="CA177" s="53"/>
      <c r="CB177" s="53"/>
      <c r="CC177" s="53"/>
      <c r="CD177" s="53"/>
      <c r="CE177" s="85"/>
      <c r="CF177" s="53"/>
      <c r="CG177" s="53"/>
      <c r="CH177" s="53"/>
      <c r="CI177" s="53"/>
      <c r="CJ177" s="53"/>
      <c r="CK177" s="53"/>
      <c r="CL177" s="53"/>
    </row>
    <row r="178" spans="11:90" ht="14.25" customHeight="1" x14ac:dyDescent="0.35">
      <c r="K178" s="79"/>
      <c r="W178" s="81"/>
      <c r="AH178" s="82"/>
      <c r="AR178" s="81"/>
      <c r="AW178" s="82"/>
      <c r="BD178" s="53"/>
      <c r="BE178" s="79"/>
      <c r="BG178" s="90"/>
      <c r="BH178" s="53"/>
      <c r="BI178" s="53"/>
      <c r="BJ178" s="53"/>
      <c r="BK178" s="53"/>
      <c r="BL178" s="53"/>
      <c r="BM178" s="53"/>
      <c r="BN178" s="53"/>
      <c r="BO178" s="53"/>
      <c r="BP178" s="84"/>
      <c r="BQ178" s="53"/>
      <c r="BR178" s="53"/>
      <c r="BS178" s="53"/>
      <c r="BT178" s="53"/>
      <c r="BU178" s="53"/>
      <c r="BV178" s="15"/>
      <c r="BW178" s="53"/>
      <c r="BX178" s="53"/>
      <c r="BY178" s="53"/>
      <c r="BZ178" s="53"/>
      <c r="CA178" s="53"/>
      <c r="CB178" s="53"/>
      <c r="CC178" s="53"/>
      <c r="CD178" s="53"/>
      <c r="CE178" s="85"/>
      <c r="CF178" s="53"/>
      <c r="CG178" s="53"/>
      <c r="CH178" s="53"/>
      <c r="CI178" s="53"/>
      <c r="CJ178" s="53"/>
      <c r="CK178" s="53"/>
      <c r="CL178" s="53"/>
    </row>
    <row r="179" spans="11:90" ht="14.25" customHeight="1" x14ac:dyDescent="0.35">
      <c r="K179" s="79"/>
      <c r="W179" s="81"/>
      <c r="AH179" s="82"/>
      <c r="AR179" s="81"/>
      <c r="AW179" s="82"/>
      <c r="BD179" s="53"/>
      <c r="BE179" s="79"/>
      <c r="BG179" s="90"/>
      <c r="BH179" s="53"/>
      <c r="BI179" s="53"/>
      <c r="BJ179" s="53"/>
      <c r="BK179" s="53"/>
      <c r="BL179" s="53"/>
      <c r="BM179" s="53"/>
      <c r="BN179" s="53"/>
      <c r="BO179" s="53"/>
      <c r="BP179" s="84"/>
      <c r="BQ179" s="53"/>
      <c r="BR179" s="53"/>
      <c r="BS179" s="53"/>
      <c r="BT179" s="53"/>
      <c r="BU179" s="53"/>
      <c r="BV179" s="15"/>
      <c r="BW179" s="53"/>
      <c r="BX179" s="53"/>
      <c r="BY179" s="53"/>
      <c r="BZ179" s="53"/>
      <c r="CA179" s="53"/>
      <c r="CB179" s="53"/>
      <c r="CC179" s="53"/>
      <c r="CD179" s="53"/>
      <c r="CE179" s="85"/>
      <c r="CF179" s="53"/>
      <c r="CG179" s="53"/>
      <c r="CH179" s="53"/>
      <c r="CI179" s="53"/>
      <c r="CJ179" s="53"/>
      <c r="CK179" s="53"/>
      <c r="CL179" s="53"/>
    </row>
    <row r="180" spans="11:90" ht="14.25" customHeight="1" x14ac:dyDescent="0.35">
      <c r="K180" s="79"/>
      <c r="W180" s="81"/>
      <c r="AH180" s="82"/>
      <c r="AR180" s="81"/>
      <c r="AW180" s="82"/>
      <c r="BD180" s="53"/>
      <c r="BE180" s="79"/>
      <c r="BG180" s="90"/>
      <c r="BH180" s="53"/>
      <c r="BI180" s="53"/>
      <c r="BJ180" s="53"/>
      <c r="BK180" s="53"/>
      <c r="BL180" s="53"/>
      <c r="BM180" s="53"/>
      <c r="BN180" s="53"/>
      <c r="BO180" s="53"/>
      <c r="BP180" s="84"/>
      <c r="BQ180" s="53"/>
      <c r="BR180" s="53"/>
      <c r="BS180" s="53"/>
      <c r="BT180" s="53"/>
      <c r="BU180" s="53"/>
      <c r="BV180" s="15"/>
      <c r="BW180" s="53"/>
      <c r="BX180" s="53"/>
      <c r="BY180" s="53"/>
      <c r="BZ180" s="53"/>
      <c r="CA180" s="53"/>
      <c r="CB180" s="53"/>
      <c r="CC180" s="53"/>
      <c r="CD180" s="53"/>
      <c r="CE180" s="85"/>
      <c r="CF180" s="53"/>
      <c r="CG180" s="53"/>
      <c r="CH180" s="53"/>
      <c r="CI180" s="53"/>
      <c r="CJ180" s="53"/>
      <c r="CK180" s="53"/>
      <c r="CL180" s="53"/>
    </row>
    <row r="181" spans="11:90" ht="14.25" customHeight="1" x14ac:dyDescent="0.35">
      <c r="K181" s="79"/>
      <c r="W181" s="81"/>
      <c r="AH181" s="82"/>
      <c r="AR181" s="81"/>
      <c r="AW181" s="82"/>
      <c r="BD181" s="53"/>
      <c r="BE181" s="79"/>
      <c r="BG181" s="90"/>
      <c r="BH181" s="53"/>
      <c r="BI181" s="53"/>
      <c r="BJ181" s="53"/>
      <c r="BK181" s="53"/>
      <c r="BL181" s="53"/>
      <c r="BM181" s="53"/>
      <c r="BN181" s="53"/>
      <c r="BO181" s="53"/>
      <c r="BP181" s="84"/>
      <c r="BQ181" s="53"/>
      <c r="BR181" s="53"/>
      <c r="BS181" s="53"/>
      <c r="BT181" s="53"/>
      <c r="BU181" s="53"/>
      <c r="BV181" s="15"/>
      <c r="BW181" s="53"/>
      <c r="BX181" s="53"/>
      <c r="BY181" s="53"/>
      <c r="BZ181" s="53"/>
      <c r="CA181" s="53"/>
      <c r="CB181" s="53"/>
      <c r="CC181" s="53"/>
      <c r="CD181" s="53"/>
      <c r="CE181" s="85"/>
      <c r="CF181" s="53"/>
      <c r="CG181" s="53"/>
      <c r="CH181" s="53"/>
      <c r="CI181" s="53"/>
      <c r="CJ181" s="53"/>
      <c r="CK181" s="53"/>
      <c r="CL181" s="53"/>
    </row>
    <row r="182" spans="11:90" ht="14.25" customHeight="1" x14ac:dyDescent="0.35">
      <c r="K182" s="79"/>
      <c r="W182" s="81"/>
      <c r="AH182" s="82"/>
      <c r="AR182" s="81"/>
      <c r="AW182" s="82"/>
      <c r="BD182" s="53"/>
      <c r="BE182" s="79"/>
      <c r="BG182" s="90"/>
      <c r="BH182" s="53"/>
      <c r="BI182" s="53"/>
      <c r="BJ182" s="53"/>
      <c r="BK182" s="53"/>
      <c r="BL182" s="53"/>
      <c r="BM182" s="53"/>
      <c r="BN182" s="53"/>
      <c r="BO182" s="53"/>
      <c r="BP182" s="84"/>
      <c r="BQ182" s="53"/>
      <c r="BR182" s="53"/>
      <c r="BS182" s="53"/>
      <c r="BT182" s="53"/>
      <c r="BU182" s="53"/>
      <c r="BV182" s="15"/>
      <c r="BW182" s="53"/>
      <c r="BX182" s="53"/>
      <c r="BY182" s="53"/>
      <c r="BZ182" s="53"/>
      <c r="CA182" s="53"/>
      <c r="CB182" s="53"/>
      <c r="CC182" s="53"/>
      <c r="CD182" s="53"/>
      <c r="CE182" s="85"/>
      <c r="CF182" s="53"/>
      <c r="CG182" s="53"/>
      <c r="CH182" s="53"/>
      <c r="CI182" s="53"/>
      <c r="CJ182" s="53"/>
      <c r="CK182" s="53"/>
      <c r="CL182" s="53"/>
    </row>
    <row r="183" spans="11:90" ht="14.25" customHeight="1" x14ac:dyDescent="0.35">
      <c r="K183" s="79"/>
      <c r="W183" s="81"/>
      <c r="AH183" s="82"/>
      <c r="AR183" s="81"/>
      <c r="AW183" s="82"/>
      <c r="BD183" s="53"/>
      <c r="BE183" s="79"/>
      <c r="BG183" s="90"/>
      <c r="BH183" s="53"/>
      <c r="BI183" s="53"/>
      <c r="BJ183" s="53"/>
      <c r="BK183" s="53"/>
      <c r="BL183" s="53"/>
      <c r="BM183" s="53"/>
      <c r="BN183" s="53"/>
      <c r="BO183" s="53"/>
      <c r="BP183" s="84"/>
      <c r="BQ183" s="53"/>
      <c r="BR183" s="53"/>
      <c r="BS183" s="53"/>
      <c r="BT183" s="53"/>
      <c r="BU183" s="53"/>
      <c r="BV183" s="15"/>
      <c r="BW183" s="53"/>
      <c r="BX183" s="53"/>
      <c r="BY183" s="53"/>
      <c r="BZ183" s="53"/>
      <c r="CA183" s="53"/>
      <c r="CB183" s="53"/>
      <c r="CC183" s="53"/>
      <c r="CD183" s="53"/>
      <c r="CE183" s="85"/>
      <c r="CF183" s="53"/>
      <c r="CG183" s="53"/>
      <c r="CH183" s="53"/>
      <c r="CI183" s="53"/>
      <c r="CJ183" s="53"/>
      <c r="CK183" s="53"/>
      <c r="CL183" s="53"/>
    </row>
    <row r="184" spans="11:90" ht="14.25" customHeight="1" x14ac:dyDescent="0.35">
      <c r="K184" s="79"/>
      <c r="W184" s="81"/>
      <c r="AH184" s="82"/>
      <c r="AR184" s="81"/>
      <c r="AW184" s="82"/>
      <c r="BD184" s="53"/>
      <c r="BE184" s="79"/>
      <c r="BG184" s="90"/>
      <c r="BH184" s="53"/>
      <c r="BI184" s="53"/>
      <c r="BJ184" s="53"/>
      <c r="BK184" s="53"/>
      <c r="BL184" s="53"/>
      <c r="BM184" s="53"/>
      <c r="BN184" s="53"/>
      <c r="BO184" s="53"/>
      <c r="BP184" s="84"/>
      <c r="BQ184" s="53"/>
      <c r="BR184" s="53"/>
      <c r="BS184" s="53"/>
      <c r="BT184" s="53"/>
      <c r="BU184" s="53"/>
      <c r="BV184" s="15"/>
      <c r="BW184" s="53"/>
      <c r="BX184" s="53"/>
      <c r="BY184" s="53"/>
      <c r="BZ184" s="53"/>
      <c r="CA184" s="53"/>
      <c r="CB184" s="53"/>
      <c r="CC184" s="53"/>
      <c r="CD184" s="53"/>
      <c r="CE184" s="85"/>
      <c r="CF184" s="53"/>
      <c r="CG184" s="53"/>
      <c r="CH184" s="53"/>
      <c r="CI184" s="53"/>
      <c r="CJ184" s="53"/>
      <c r="CK184" s="53"/>
      <c r="CL184" s="53"/>
    </row>
    <row r="185" spans="11:90" ht="14.25" customHeight="1" x14ac:dyDescent="0.35">
      <c r="K185" s="79"/>
      <c r="W185" s="81"/>
      <c r="AH185" s="82"/>
      <c r="AR185" s="81"/>
      <c r="AW185" s="82"/>
      <c r="BD185" s="53"/>
      <c r="BE185" s="79"/>
      <c r="BG185" s="90"/>
      <c r="BH185" s="53"/>
      <c r="BI185" s="53"/>
      <c r="BJ185" s="53"/>
      <c r="BK185" s="53"/>
      <c r="BL185" s="53"/>
      <c r="BM185" s="53"/>
      <c r="BN185" s="53"/>
      <c r="BO185" s="53"/>
      <c r="BP185" s="84"/>
      <c r="BQ185" s="53"/>
      <c r="BR185" s="53"/>
      <c r="BS185" s="53"/>
      <c r="BT185" s="53"/>
      <c r="BU185" s="53"/>
      <c r="BV185" s="15"/>
      <c r="BW185" s="53"/>
      <c r="BX185" s="53"/>
      <c r="BY185" s="53"/>
      <c r="BZ185" s="53"/>
      <c r="CA185" s="53"/>
      <c r="CB185" s="53"/>
      <c r="CC185" s="53"/>
      <c r="CD185" s="53"/>
      <c r="CE185" s="85"/>
      <c r="CF185" s="53"/>
      <c r="CG185" s="53"/>
      <c r="CH185" s="53"/>
      <c r="CI185" s="53"/>
      <c r="CJ185" s="53"/>
      <c r="CK185" s="53"/>
      <c r="CL185" s="53"/>
    </row>
    <row r="186" spans="11:90" ht="14.25" customHeight="1" x14ac:dyDescent="0.35">
      <c r="K186" s="79"/>
      <c r="W186" s="81"/>
      <c r="AH186" s="82"/>
      <c r="AR186" s="81"/>
      <c r="AW186" s="82"/>
      <c r="BD186" s="53"/>
      <c r="BE186" s="79"/>
      <c r="BG186" s="90"/>
      <c r="BH186" s="53"/>
      <c r="BI186" s="53"/>
      <c r="BJ186" s="53"/>
      <c r="BK186" s="53"/>
      <c r="BL186" s="53"/>
      <c r="BM186" s="53"/>
      <c r="BN186" s="53"/>
      <c r="BO186" s="53"/>
      <c r="BP186" s="84"/>
      <c r="BQ186" s="53"/>
      <c r="BR186" s="53"/>
      <c r="BS186" s="53"/>
      <c r="BT186" s="53"/>
      <c r="BU186" s="53"/>
      <c r="BV186" s="15"/>
      <c r="BW186" s="53"/>
      <c r="BX186" s="53"/>
      <c r="BY186" s="53"/>
      <c r="BZ186" s="53"/>
      <c r="CA186" s="53"/>
      <c r="CB186" s="53"/>
      <c r="CC186" s="53"/>
      <c r="CD186" s="53"/>
      <c r="CE186" s="85"/>
      <c r="CF186" s="53"/>
      <c r="CG186" s="53"/>
      <c r="CH186" s="53"/>
      <c r="CI186" s="53"/>
      <c r="CJ186" s="53"/>
      <c r="CK186" s="53"/>
      <c r="CL186" s="53"/>
    </row>
    <row r="187" spans="11:90" ht="14.25" customHeight="1" x14ac:dyDescent="0.35">
      <c r="K187" s="79"/>
      <c r="W187" s="81"/>
      <c r="AH187" s="82"/>
      <c r="AR187" s="81"/>
      <c r="AW187" s="82"/>
      <c r="BD187" s="53"/>
      <c r="BE187" s="79"/>
      <c r="BG187" s="90"/>
      <c r="BH187" s="53"/>
      <c r="BI187" s="53"/>
      <c r="BJ187" s="53"/>
      <c r="BK187" s="53"/>
      <c r="BL187" s="53"/>
      <c r="BM187" s="53"/>
      <c r="BN187" s="53"/>
      <c r="BO187" s="53"/>
      <c r="BP187" s="84"/>
      <c r="BQ187" s="53"/>
      <c r="BR187" s="53"/>
      <c r="BS187" s="53"/>
      <c r="BT187" s="53"/>
      <c r="BU187" s="53"/>
      <c r="BV187" s="15"/>
      <c r="BW187" s="53"/>
      <c r="BX187" s="53"/>
      <c r="BY187" s="53"/>
      <c r="BZ187" s="53"/>
      <c r="CA187" s="53"/>
      <c r="CB187" s="53"/>
      <c r="CC187" s="53"/>
      <c r="CD187" s="53"/>
      <c r="CE187" s="85"/>
      <c r="CF187" s="53"/>
      <c r="CG187" s="53"/>
      <c r="CH187" s="53"/>
      <c r="CI187" s="53"/>
      <c r="CJ187" s="53"/>
      <c r="CK187" s="53"/>
      <c r="CL187" s="53"/>
    </row>
    <row r="188" spans="11:90" ht="14.25" customHeight="1" x14ac:dyDescent="0.35">
      <c r="K188" s="79"/>
      <c r="W188" s="81"/>
      <c r="AH188" s="82"/>
      <c r="AR188" s="81"/>
      <c r="AW188" s="82"/>
      <c r="BD188" s="53"/>
      <c r="BE188" s="79"/>
      <c r="BG188" s="90"/>
      <c r="BH188" s="53"/>
      <c r="BI188" s="53"/>
      <c r="BJ188" s="53"/>
      <c r="BK188" s="53"/>
      <c r="BL188" s="53"/>
      <c r="BM188" s="53"/>
      <c r="BN188" s="53"/>
      <c r="BO188" s="53"/>
      <c r="BP188" s="84"/>
      <c r="BQ188" s="53"/>
      <c r="BR188" s="53"/>
      <c r="BS188" s="53"/>
      <c r="BT188" s="53"/>
      <c r="BU188" s="53"/>
      <c r="BV188" s="15"/>
      <c r="BW188" s="53"/>
      <c r="BX188" s="53"/>
      <c r="BY188" s="53"/>
      <c r="BZ188" s="53"/>
      <c r="CA188" s="53"/>
      <c r="CB188" s="53"/>
      <c r="CC188" s="53"/>
      <c r="CD188" s="53"/>
      <c r="CE188" s="85"/>
      <c r="CF188" s="53"/>
      <c r="CG188" s="53"/>
      <c r="CH188" s="53"/>
      <c r="CI188" s="53"/>
      <c r="CJ188" s="53"/>
      <c r="CK188" s="53"/>
      <c r="CL188" s="53"/>
    </row>
    <row r="189" spans="11:90" ht="14.25" customHeight="1" x14ac:dyDescent="0.35">
      <c r="K189" s="79"/>
      <c r="W189" s="81"/>
      <c r="AH189" s="82"/>
      <c r="AR189" s="81"/>
      <c r="AW189" s="82"/>
      <c r="BD189" s="53"/>
      <c r="BE189" s="79"/>
      <c r="BG189" s="90"/>
      <c r="BH189" s="53"/>
      <c r="BI189" s="53"/>
      <c r="BJ189" s="53"/>
      <c r="BK189" s="53"/>
      <c r="BL189" s="53"/>
      <c r="BM189" s="53"/>
      <c r="BN189" s="53"/>
      <c r="BO189" s="53"/>
      <c r="BP189" s="84"/>
      <c r="BQ189" s="53"/>
      <c r="BR189" s="53"/>
      <c r="BS189" s="53"/>
      <c r="BT189" s="53"/>
      <c r="BU189" s="53"/>
      <c r="BV189" s="15"/>
      <c r="BW189" s="53"/>
      <c r="BX189" s="53"/>
      <c r="BY189" s="53"/>
      <c r="BZ189" s="53"/>
      <c r="CA189" s="53"/>
      <c r="CB189" s="53"/>
      <c r="CC189" s="53"/>
      <c r="CD189" s="53"/>
      <c r="CE189" s="85"/>
      <c r="CF189" s="53"/>
      <c r="CG189" s="53"/>
      <c r="CH189" s="53"/>
      <c r="CI189" s="53"/>
      <c r="CJ189" s="53"/>
      <c r="CK189" s="53"/>
      <c r="CL189" s="53"/>
    </row>
    <row r="190" spans="11:90" ht="14.25" customHeight="1" x14ac:dyDescent="0.35">
      <c r="K190" s="79"/>
      <c r="W190" s="81"/>
      <c r="AH190" s="82"/>
      <c r="AR190" s="81"/>
      <c r="AW190" s="82"/>
      <c r="BD190" s="53"/>
      <c r="BE190" s="79"/>
      <c r="BG190" s="90"/>
      <c r="BH190" s="53"/>
      <c r="BI190" s="53"/>
      <c r="BJ190" s="53"/>
      <c r="BK190" s="53"/>
      <c r="BL190" s="53"/>
      <c r="BM190" s="53"/>
      <c r="BN190" s="53"/>
      <c r="BO190" s="53"/>
      <c r="BP190" s="84"/>
      <c r="BQ190" s="53"/>
      <c r="BR190" s="53"/>
      <c r="BS190" s="53"/>
      <c r="BT190" s="53"/>
      <c r="BU190" s="53"/>
      <c r="BV190" s="15"/>
      <c r="BW190" s="53"/>
      <c r="BX190" s="53"/>
      <c r="BY190" s="53"/>
      <c r="BZ190" s="53"/>
      <c r="CA190" s="53"/>
      <c r="CB190" s="53"/>
      <c r="CC190" s="53"/>
      <c r="CD190" s="53"/>
      <c r="CE190" s="85"/>
      <c r="CF190" s="53"/>
      <c r="CG190" s="53"/>
      <c r="CH190" s="53"/>
      <c r="CI190" s="53"/>
      <c r="CJ190" s="53"/>
      <c r="CK190" s="53"/>
      <c r="CL190" s="53"/>
    </row>
    <row r="191" spans="11:90" ht="14.25" customHeight="1" x14ac:dyDescent="0.35">
      <c r="K191" s="79"/>
      <c r="W191" s="81"/>
      <c r="AH191" s="82"/>
      <c r="AR191" s="81"/>
      <c r="AW191" s="82"/>
      <c r="BD191" s="53"/>
      <c r="BE191" s="79"/>
      <c r="BG191" s="90"/>
      <c r="BH191" s="53"/>
      <c r="BI191" s="53"/>
      <c r="BJ191" s="53"/>
      <c r="BK191" s="53"/>
      <c r="BL191" s="53"/>
      <c r="BM191" s="53"/>
      <c r="BN191" s="53"/>
      <c r="BO191" s="53"/>
      <c r="BP191" s="84"/>
      <c r="BQ191" s="53"/>
      <c r="BR191" s="53"/>
      <c r="BS191" s="53"/>
      <c r="BT191" s="53"/>
      <c r="BU191" s="53"/>
      <c r="BV191" s="15"/>
      <c r="BW191" s="53"/>
      <c r="BX191" s="53"/>
      <c r="BY191" s="53"/>
      <c r="BZ191" s="53"/>
      <c r="CA191" s="53"/>
      <c r="CB191" s="53"/>
      <c r="CC191" s="53"/>
      <c r="CD191" s="53"/>
      <c r="CE191" s="85"/>
      <c r="CF191" s="53"/>
      <c r="CG191" s="53"/>
      <c r="CH191" s="53"/>
      <c r="CI191" s="53"/>
      <c r="CJ191" s="53"/>
      <c r="CK191" s="53"/>
      <c r="CL191" s="53"/>
    </row>
    <row r="192" spans="11:90" ht="14.25" customHeight="1" x14ac:dyDescent="0.35">
      <c r="K192" s="79"/>
      <c r="W192" s="81"/>
      <c r="AH192" s="82"/>
      <c r="AR192" s="81"/>
      <c r="AW192" s="82"/>
      <c r="BD192" s="53"/>
      <c r="BE192" s="79"/>
      <c r="BG192" s="90"/>
      <c r="BH192" s="53"/>
      <c r="BI192" s="53"/>
      <c r="BJ192" s="53"/>
      <c r="BK192" s="53"/>
      <c r="BL192" s="53"/>
      <c r="BM192" s="53"/>
      <c r="BN192" s="53"/>
      <c r="BO192" s="53"/>
      <c r="BP192" s="84"/>
      <c r="BQ192" s="53"/>
      <c r="BR192" s="53"/>
      <c r="BS192" s="53"/>
      <c r="BT192" s="53"/>
      <c r="BU192" s="53"/>
      <c r="BV192" s="15"/>
      <c r="BW192" s="53"/>
      <c r="BX192" s="53"/>
      <c r="BY192" s="53"/>
      <c r="BZ192" s="53"/>
      <c r="CA192" s="53"/>
      <c r="CB192" s="53"/>
      <c r="CC192" s="53"/>
      <c r="CD192" s="53"/>
      <c r="CE192" s="85"/>
      <c r="CF192" s="53"/>
      <c r="CG192" s="53"/>
      <c r="CH192" s="53"/>
      <c r="CI192" s="53"/>
      <c r="CJ192" s="53"/>
      <c r="CK192" s="53"/>
      <c r="CL192" s="53"/>
    </row>
    <row r="193" spans="11:90" ht="14.25" customHeight="1" x14ac:dyDescent="0.35">
      <c r="K193" s="79"/>
      <c r="W193" s="81"/>
      <c r="AH193" s="82"/>
      <c r="AR193" s="81"/>
      <c r="AW193" s="82"/>
      <c r="BD193" s="53"/>
      <c r="BE193" s="79"/>
      <c r="BG193" s="90"/>
      <c r="BH193" s="53"/>
      <c r="BI193" s="53"/>
      <c r="BJ193" s="53"/>
      <c r="BK193" s="53"/>
      <c r="BL193" s="53"/>
      <c r="BM193" s="53"/>
      <c r="BN193" s="53"/>
      <c r="BO193" s="53"/>
      <c r="BP193" s="84"/>
      <c r="BQ193" s="53"/>
      <c r="BR193" s="53"/>
      <c r="BS193" s="53"/>
      <c r="BT193" s="53"/>
      <c r="BU193" s="53"/>
      <c r="BV193" s="15"/>
      <c r="BW193" s="53"/>
      <c r="BX193" s="53"/>
      <c r="BY193" s="53"/>
      <c r="BZ193" s="53"/>
      <c r="CA193" s="53"/>
      <c r="CB193" s="53"/>
      <c r="CC193" s="53"/>
      <c r="CD193" s="53"/>
      <c r="CE193" s="85"/>
      <c r="CF193" s="53"/>
      <c r="CG193" s="53"/>
      <c r="CH193" s="53"/>
      <c r="CI193" s="53"/>
      <c r="CJ193" s="53"/>
      <c r="CK193" s="53"/>
      <c r="CL193" s="53"/>
    </row>
    <row r="194" spans="11:90" ht="14.25" customHeight="1" x14ac:dyDescent="0.35">
      <c r="K194" s="79"/>
      <c r="W194" s="81"/>
      <c r="AH194" s="82"/>
      <c r="AR194" s="81"/>
      <c r="AW194" s="82"/>
      <c r="BD194" s="53"/>
      <c r="BE194" s="79"/>
      <c r="BG194" s="90"/>
      <c r="BH194" s="53"/>
      <c r="BI194" s="53"/>
      <c r="BJ194" s="53"/>
      <c r="BK194" s="53"/>
      <c r="BL194" s="53"/>
      <c r="BM194" s="53"/>
      <c r="BN194" s="53"/>
      <c r="BO194" s="53"/>
      <c r="BP194" s="84"/>
      <c r="BQ194" s="53"/>
      <c r="BR194" s="53"/>
      <c r="BS194" s="53"/>
      <c r="BT194" s="53"/>
      <c r="BU194" s="53"/>
      <c r="BV194" s="15"/>
      <c r="BW194" s="53"/>
      <c r="BX194" s="53"/>
      <c r="BY194" s="53"/>
      <c r="BZ194" s="53"/>
      <c r="CA194" s="53"/>
      <c r="CB194" s="53"/>
      <c r="CC194" s="53"/>
      <c r="CD194" s="53"/>
      <c r="CE194" s="85"/>
      <c r="CF194" s="53"/>
      <c r="CG194" s="53"/>
      <c r="CH194" s="53"/>
      <c r="CI194" s="53"/>
      <c r="CJ194" s="53"/>
      <c r="CK194" s="53"/>
      <c r="CL194" s="53"/>
    </row>
    <row r="195" spans="11:90" ht="14.25" customHeight="1" x14ac:dyDescent="0.35">
      <c r="K195" s="79"/>
      <c r="W195" s="81"/>
      <c r="AH195" s="82"/>
      <c r="AR195" s="81"/>
      <c r="AW195" s="82"/>
      <c r="BD195" s="53"/>
      <c r="BE195" s="79"/>
      <c r="BG195" s="90"/>
      <c r="BH195" s="53"/>
      <c r="BI195" s="53"/>
      <c r="BJ195" s="53"/>
      <c r="BK195" s="53"/>
      <c r="BL195" s="53"/>
      <c r="BM195" s="53"/>
      <c r="BN195" s="53"/>
      <c r="BO195" s="53"/>
      <c r="BP195" s="84"/>
      <c r="BQ195" s="53"/>
      <c r="BR195" s="53"/>
      <c r="BS195" s="53"/>
      <c r="BT195" s="53"/>
      <c r="BU195" s="53"/>
      <c r="BV195" s="15"/>
      <c r="BW195" s="53"/>
      <c r="BX195" s="53"/>
      <c r="BY195" s="53"/>
      <c r="BZ195" s="53"/>
      <c r="CA195" s="53"/>
      <c r="CB195" s="53"/>
      <c r="CC195" s="53"/>
      <c r="CD195" s="53"/>
      <c r="CE195" s="85"/>
      <c r="CF195" s="53"/>
      <c r="CG195" s="53"/>
      <c r="CH195" s="53"/>
      <c r="CI195" s="53"/>
      <c r="CJ195" s="53"/>
      <c r="CK195" s="53"/>
      <c r="CL195" s="53"/>
    </row>
    <row r="196" spans="11:90" ht="14.25" customHeight="1" x14ac:dyDescent="0.35">
      <c r="K196" s="79"/>
      <c r="W196" s="81"/>
      <c r="AH196" s="82"/>
      <c r="AR196" s="81"/>
      <c r="AW196" s="82"/>
      <c r="BD196" s="53"/>
      <c r="BE196" s="79"/>
      <c r="BG196" s="90"/>
      <c r="BH196" s="53"/>
      <c r="BI196" s="53"/>
      <c r="BJ196" s="53"/>
      <c r="BK196" s="53"/>
      <c r="BL196" s="53"/>
      <c r="BM196" s="53"/>
      <c r="BN196" s="53"/>
      <c r="BO196" s="53"/>
      <c r="BP196" s="84"/>
      <c r="BQ196" s="53"/>
      <c r="BR196" s="53"/>
      <c r="BS196" s="53"/>
      <c r="BT196" s="53"/>
      <c r="BU196" s="53"/>
      <c r="BV196" s="15"/>
      <c r="BW196" s="53"/>
      <c r="BX196" s="53"/>
      <c r="BY196" s="53"/>
      <c r="BZ196" s="53"/>
      <c r="CA196" s="53"/>
      <c r="CB196" s="53"/>
      <c r="CC196" s="53"/>
      <c r="CD196" s="53"/>
      <c r="CE196" s="85"/>
      <c r="CF196" s="53"/>
      <c r="CG196" s="53"/>
      <c r="CH196" s="53"/>
      <c r="CI196" s="53"/>
      <c r="CJ196" s="53"/>
      <c r="CK196" s="53"/>
      <c r="CL196" s="53"/>
    </row>
    <row r="197" spans="11:90" ht="14.25" customHeight="1" x14ac:dyDescent="0.35">
      <c r="K197" s="79"/>
      <c r="W197" s="81"/>
      <c r="AH197" s="82"/>
      <c r="AR197" s="81"/>
      <c r="AW197" s="82"/>
      <c r="BD197" s="53"/>
      <c r="BE197" s="79"/>
      <c r="BG197" s="90"/>
      <c r="BH197" s="53"/>
      <c r="BI197" s="53"/>
      <c r="BJ197" s="53"/>
      <c r="BK197" s="53"/>
      <c r="BL197" s="53"/>
      <c r="BM197" s="53"/>
      <c r="BN197" s="53"/>
      <c r="BO197" s="53"/>
      <c r="BP197" s="84"/>
      <c r="BQ197" s="53"/>
      <c r="BR197" s="53"/>
      <c r="BS197" s="53"/>
      <c r="BT197" s="53"/>
      <c r="BU197" s="53"/>
      <c r="BV197" s="15"/>
      <c r="BW197" s="53"/>
      <c r="BX197" s="53"/>
      <c r="BY197" s="53"/>
      <c r="BZ197" s="53"/>
      <c r="CA197" s="53"/>
      <c r="CB197" s="53"/>
      <c r="CC197" s="53"/>
      <c r="CD197" s="53"/>
      <c r="CE197" s="85"/>
      <c r="CF197" s="53"/>
      <c r="CG197" s="53"/>
      <c r="CH197" s="53"/>
      <c r="CI197" s="53"/>
      <c r="CJ197" s="53"/>
      <c r="CK197" s="53"/>
      <c r="CL197" s="53"/>
    </row>
    <row r="198" spans="11:90" ht="14.25" customHeight="1" x14ac:dyDescent="0.35">
      <c r="K198" s="79"/>
      <c r="W198" s="81"/>
      <c r="AH198" s="82"/>
      <c r="AR198" s="81"/>
      <c r="AW198" s="82"/>
      <c r="BD198" s="53"/>
      <c r="BE198" s="79"/>
      <c r="BG198" s="90"/>
      <c r="BH198" s="53"/>
      <c r="BI198" s="53"/>
      <c r="BJ198" s="53"/>
      <c r="BK198" s="53"/>
      <c r="BL198" s="53"/>
      <c r="BM198" s="53"/>
      <c r="BN198" s="53"/>
      <c r="BO198" s="53"/>
      <c r="BP198" s="84"/>
      <c r="BQ198" s="53"/>
      <c r="BR198" s="53"/>
      <c r="BS198" s="53"/>
      <c r="BT198" s="53"/>
      <c r="BU198" s="53"/>
      <c r="BV198" s="15"/>
      <c r="BW198" s="53"/>
      <c r="BX198" s="53"/>
      <c r="BY198" s="53"/>
      <c r="BZ198" s="53"/>
      <c r="CA198" s="53"/>
      <c r="CB198" s="53"/>
      <c r="CC198" s="53"/>
      <c r="CD198" s="53"/>
      <c r="CE198" s="85"/>
      <c r="CF198" s="53"/>
      <c r="CG198" s="53"/>
      <c r="CH198" s="53"/>
      <c r="CI198" s="53"/>
      <c r="CJ198" s="53"/>
      <c r="CK198" s="53"/>
      <c r="CL198" s="53"/>
    </row>
    <row r="199" spans="11:90" ht="14.25" customHeight="1" x14ac:dyDescent="0.35">
      <c r="K199" s="79"/>
      <c r="W199" s="81"/>
      <c r="AH199" s="82"/>
      <c r="AR199" s="81"/>
      <c r="AW199" s="82"/>
      <c r="BD199" s="53"/>
      <c r="BE199" s="79"/>
      <c r="BG199" s="90"/>
      <c r="BH199" s="53"/>
      <c r="BI199" s="53"/>
      <c r="BJ199" s="53"/>
      <c r="BK199" s="53"/>
      <c r="BL199" s="53"/>
      <c r="BM199" s="53"/>
      <c r="BN199" s="53"/>
      <c r="BO199" s="53"/>
      <c r="BP199" s="84"/>
      <c r="BQ199" s="53"/>
      <c r="BR199" s="53"/>
      <c r="BS199" s="53"/>
      <c r="BT199" s="53"/>
      <c r="BU199" s="53"/>
      <c r="BV199" s="15"/>
      <c r="BW199" s="53"/>
      <c r="BX199" s="53"/>
      <c r="BY199" s="53"/>
      <c r="BZ199" s="53"/>
      <c r="CA199" s="53"/>
      <c r="CB199" s="53"/>
      <c r="CC199" s="53"/>
      <c r="CD199" s="53"/>
      <c r="CE199" s="85"/>
      <c r="CF199" s="53"/>
      <c r="CG199" s="53"/>
      <c r="CH199" s="53"/>
      <c r="CI199" s="53"/>
      <c r="CJ199" s="53"/>
      <c r="CK199" s="53"/>
      <c r="CL199" s="53"/>
    </row>
    <row r="200" spans="11:90" ht="14.25" customHeight="1" x14ac:dyDescent="0.35">
      <c r="K200" s="79"/>
      <c r="W200" s="81"/>
      <c r="AH200" s="82"/>
      <c r="AR200" s="81"/>
      <c r="AW200" s="82"/>
      <c r="BD200" s="53"/>
      <c r="BE200" s="79"/>
      <c r="BG200" s="90"/>
      <c r="BH200" s="53"/>
      <c r="BI200" s="53"/>
      <c r="BJ200" s="53"/>
      <c r="BK200" s="53"/>
      <c r="BL200" s="53"/>
      <c r="BM200" s="53"/>
      <c r="BN200" s="53"/>
      <c r="BO200" s="53"/>
      <c r="BP200" s="84"/>
      <c r="BQ200" s="53"/>
      <c r="BR200" s="53"/>
      <c r="BS200" s="53"/>
      <c r="BT200" s="53"/>
      <c r="BU200" s="53"/>
      <c r="BV200" s="15"/>
      <c r="BW200" s="53"/>
      <c r="BX200" s="53"/>
      <c r="BY200" s="53"/>
      <c r="BZ200" s="53"/>
      <c r="CA200" s="53"/>
      <c r="CB200" s="53"/>
      <c r="CC200" s="53"/>
      <c r="CD200" s="53"/>
      <c r="CE200" s="85"/>
      <c r="CF200" s="53"/>
      <c r="CG200" s="53"/>
      <c r="CH200" s="53"/>
      <c r="CI200" s="53"/>
      <c r="CJ200" s="53"/>
      <c r="CK200" s="53"/>
      <c r="CL200" s="53"/>
    </row>
    <row r="201" spans="11:90" ht="14.25" customHeight="1" x14ac:dyDescent="0.35">
      <c r="K201" s="79"/>
      <c r="W201" s="81"/>
      <c r="AH201" s="82"/>
      <c r="AR201" s="81"/>
      <c r="AW201" s="82"/>
      <c r="BD201" s="53"/>
      <c r="BE201" s="79"/>
      <c r="BG201" s="90"/>
      <c r="BH201" s="53"/>
      <c r="BI201" s="53"/>
      <c r="BJ201" s="53"/>
      <c r="BK201" s="53"/>
      <c r="BL201" s="53"/>
      <c r="BM201" s="53"/>
      <c r="BN201" s="53"/>
      <c r="BO201" s="53"/>
      <c r="BP201" s="84"/>
      <c r="BQ201" s="53"/>
      <c r="BR201" s="53"/>
      <c r="BS201" s="53"/>
      <c r="BT201" s="53"/>
      <c r="BU201" s="53"/>
      <c r="BV201" s="15"/>
      <c r="BW201" s="53"/>
      <c r="BX201" s="53"/>
      <c r="BY201" s="53"/>
      <c r="BZ201" s="53"/>
      <c r="CA201" s="53"/>
      <c r="CB201" s="53"/>
      <c r="CC201" s="53"/>
      <c r="CD201" s="53"/>
      <c r="CE201" s="85"/>
      <c r="CF201" s="53"/>
      <c r="CG201" s="53"/>
      <c r="CH201" s="53"/>
      <c r="CI201" s="53"/>
      <c r="CJ201" s="53"/>
      <c r="CK201" s="53"/>
      <c r="CL201" s="53"/>
    </row>
    <row r="202" spans="11:90" ht="14.25" customHeight="1" x14ac:dyDescent="0.35">
      <c r="K202" s="79"/>
      <c r="W202" s="81"/>
      <c r="AH202" s="82"/>
      <c r="AR202" s="81"/>
      <c r="AW202" s="82"/>
      <c r="BD202" s="53"/>
      <c r="BE202" s="79"/>
      <c r="BG202" s="90"/>
      <c r="BH202" s="53"/>
      <c r="BI202" s="53"/>
      <c r="BJ202" s="53"/>
      <c r="BK202" s="53"/>
      <c r="BL202" s="53"/>
      <c r="BM202" s="53"/>
      <c r="BN202" s="53"/>
      <c r="BO202" s="53"/>
      <c r="BP202" s="84"/>
      <c r="BQ202" s="53"/>
      <c r="BR202" s="53"/>
      <c r="BS202" s="53"/>
      <c r="BT202" s="53"/>
      <c r="BU202" s="53"/>
      <c r="BV202" s="15"/>
      <c r="BW202" s="53"/>
      <c r="BX202" s="53"/>
      <c r="BY202" s="53"/>
      <c r="BZ202" s="53"/>
      <c r="CA202" s="53"/>
      <c r="CB202" s="53"/>
      <c r="CC202" s="53"/>
      <c r="CD202" s="53"/>
      <c r="CE202" s="85"/>
      <c r="CF202" s="53"/>
      <c r="CG202" s="53"/>
      <c r="CH202" s="53"/>
      <c r="CI202" s="53"/>
      <c r="CJ202" s="53"/>
      <c r="CK202" s="53"/>
      <c r="CL202" s="53"/>
    </row>
    <row r="203" spans="11:90" ht="14.25" customHeight="1" x14ac:dyDescent="0.35">
      <c r="K203" s="79"/>
      <c r="W203" s="81"/>
      <c r="AH203" s="82"/>
      <c r="AR203" s="81"/>
      <c r="AW203" s="82"/>
      <c r="BD203" s="53"/>
      <c r="BE203" s="79"/>
      <c r="BG203" s="90"/>
      <c r="BH203" s="53"/>
      <c r="BI203" s="53"/>
      <c r="BJ203" s="53"/>
      <c r="BK203" s="53"/>
      <c r="BL203" s="53"/>
      <c r="BM203" s="53"/>
      <c r="BN203" s="53"/>
      <c r="BO203" s="53"/>
      <c r="BP203" s="84"/>
      <c r="BQ203" s="53"/>
      <c r="BR203" s="53"/>
      <c r="BS203" s="53"/>
      <c r="BT203" s="53"/>
      <c r="BU203" s="53"/>
      <c r="BV203" s="15"/>
      <c r="BW203" s="53"/>
      <c r="BX203" s="53"/>
      <c r="BY203" s="53"/>
      <c r="BZ203" s="53"/>
      <c r="CA203" s="53"/>
      <c r="CB203" s="53"/>
      <c r="CC203" s="53"/>
      <c r="CD203" s="53"/>
      <c r="CE203" s="85"/>
      <c r="CF203" s="53"/>
      <c r="CG203" s="53"/>
      <c r="CH203" s="53"/>
      <c r="CI203" s="53"/>
      <c r="CJ203" s="53"/>
      <c r="CK203" s="53"/>
      <c r="CL203" s="53"/>
    </row>
    <row r="204" spans="11:90" ht="14.25" customHeight="1" x14ac:dyDescent="0.35">
      <c r="K204" s="79"/>
      <c r="W204" s="81"/>
      <c r="AH204" s="82"/>
      <c r="AR204" s="81"/>
      <c r="AW204" s="82"/>
      <c r="BD204" s="53"/>
      <c r="BE204" s="79"/>
      <c r="BG204" s="90"/>
      <c r="BH204" s="53"/>
      <c r="BI204" s="53"/>
      <c r="BJ204" s="53"/>
      <c r="BK204" s="53"/>
      <c r="BL204" s="53"/>
      <c r="BM204" s="53"/>
      <c r="BN204" s="53"/>
      <c r="BO204" s="53"/>
      <c r="BP204" s="84"/>
      <c r="BQ204" s="53"/>
      <c r="BR204" s="53"/>
      <c r="BS204" s="53"/>
      <c r="BT204" s="53"/>
      <c r="BU204" s="53"/>
      <c r="BV204" s="15"/>
      <c r="BW204" s="53"/>
      <c r="BX204" s="53"/>
      <c r="BY204" s="53"/>
      <c r="BZ204" s="53"/>
      <c r="CA204" s="53"/>
      <c r="CB204" s="53"/>
      <c r="CC204" s="53"/>
      <c r="CD204" s="53"/>
      <c r="CE204" s="85"/>
      <c r="CF204" s="53"/>
      <c r="CG204" s="53"/>
      <c r="CH204" s="53"/>
      <c r="CI204" s="53"/>
      <c r="CJ204" s="53"/>
      <c r="CK204" s="53"/>
      <c r="CL204" s="53"/>
    </row>
    <row r="205" spans="11:90" ht="14.25" customHeight="1" x14ac:dyDescent="0.35">
      <c r="K205" s="79"/>
      <c r="W205" s="81"/>
      <c r="AH205" s="82"/>
      <c r="AR205" s="81"/>
      <c r="AW205" s="82"/>
      <c r="BD205" s="53"/>
      <c r="BE205" s="79"/>
      <c r="BG205" s="90"/>
      <c r="BH205" s="53"/>
      <c r="BI205" s="53"/>
      <c r="BJ205" s="53"/>
      <c r="BK205" s="53"/>
      <c r="BL205" s="53"/>
      <c r="BM205" s="53"/>
      <c r="BN205" s="53"/>
      <c r="BO205" s="53"/>
      <c r="BP205" s="84"/>
      <c r="BQ205" s="53"/>
      <c r="BR205" s="53"/>
      <c r="BS205" s="53"/>
      <c r="BT205" s="53"/>
      <c r="BU205" s="53"/>
      <c r="BV205" s="15"/>
      <c r="BW205" s="53"/>
      <c r="BX205" s="53"/>
      <c r="BY205" s="53"/>
      <c r="BZ205" s="53"/>
      <c r="CA205" s="53"/>
      <c r="CB205" s="53"/>
      <c r="CC205" s="53"/>
      <c r="CD205" s="53"/>
      <c r="CE205" s="85"/>
      <c r="CF205" s="53"/>
      <c r="CG205" s="53"/>
      <c r="CH205" s="53"/>
      <c r="CI205" s="53"/>
      <c r="CJ205" s="53"/>
      <c r="CK205" s="53"/>
      <c r="CL205" s="53"/>
    </row>
    <row r="206" spans="11:90" ht="14.25" customHeight="1" x14ac:dyDescent="0.35">
      <c r="K206" s="79"/>
      <c r="W206" s="81"/>
      <c r="AH206" s="82"/>
      <c r="AR206" s="81"/>
      <c r="AW206" s="82"/>
      <c r="BD206" s="53"/>
      <c r="BE206" s="79"/>
      <c r="BG206" s="90"/>
      <c r="BH206" s="53"/>
      <c r="BI206" s="53"/>
      <c r="BJ206" s="53"/>
      <c r="BK206" s="53"/>
      <c r="BL206" s="53"/>
      <c r="BM206" s="53"/>
      <c r="BN206" s="53"/>
      <c r="BO206" s="53"/>
      <c r="BP206" s="84"/>
      <c r="BQ206" s="53"/>
      <c r="BR206" s="53"/>
      <c r="BS206" s="53"/>
      <c r="BT206" s="53"/>
      <c r="BU206" s="53"/>
      <c r="BV206" s="15"/>
      <c r="BW206" s="53"/>
      <c r="BX206" s="53"/>
      <c r="BY206" s="53"/>
      <c r="BZ206" s="53"/>
      <c r="CA206" s="53"/>
      <c r="CB206" s="53"/>
      <c r="CC206" s="53"/>
      <c r="CD206" s="53"/>
      <c r="CE206" s="85"/>
      <c r="CF206" s="53"/>
      <c r="CG206" s="53"/>
      <c r="CH206" s="53"/>
      <c r="CI206" s="53"/>
      <c r="CJ206" s="53"/>
      <c r="CK206" s="53"/>
      <c r="CL206" s="53"/>
    </row>
    <row r="207" spans="11:90" ht="14.25" customHeight="1" x14ac:dyDescent="0.35">
      <c r="K207" s="79"/>
      <c r="W207" s="81"/>
      <c r="AH207" s="82"/>
      <c r="AR207" s="81"/>
      <c r="AW207" s="82"/>
      <c r="BD207" s="53"/>
      <c r="BE207" s="79"/>
      <c r="BG207" s="90"/>
      <c r="BH207" s="53"/>
      <c r="BI207" s="53"/>
      <c r="BJ207" s="53"/>
      <c r="BK207" s="53"/>
      <c r="BL207" s="53"/>
      <c r="BM207" s="53"/>
      <c r="BN207" s="53"/>
      <c r="BO207" s="53"/>
      <c r="BP207" s="84"/>
      <c r="BQ207" s="53"/>
      <c r="BR207" s="53"/>
      <c r="BS207" s="53"/>
      <c r="BT207" s="53"/>
      <c r="BU207" s="53"/>
      <c r="BV207" s="15"/>
      <c r="BW207" s="53"/>
      <c r="BX207" s="53"/>
      <c r="BY207" s="53"/>
      <c r="BZ207" s="53"/>
      <c r="CA207" s="53"/>
      <c r="CB207" s="53"/>
      <c r="CC207" s="53"/>
      <c r="CD207" s="53"/>
      <c r="CE207" s="85"/>
      <c r="CF207" s="53"/>
      <c r="CG207" s="53"/>
      <c r="CH207" s="53"/>
      <c r="CI207" s="53"/>
      <c r="CJ207" s="53"/>
      <c r="CK207" s="53"/>
      <c r="CL207" s="53"/>
    </row>
    <row r="208" spans="11:90" ht="14.25" customHeight="1" x14ac:dyDescent="0.35">
      <c r="K208" s="79"/>
      <c r="W208" s="81"/>
      <c r="AH208" s="82"/>
      <c r="AR208" s="81"/>
      <c r="AW208" s="82"/>
      <c r="BD208" s="53"/>
      <c r="BE208" s="79"/>
      <c r="BG208" s="90"/>
      <c r="BH208" s="53"/>
      <c r="BI208" s="53"/>
      <c r="BJ208" s="53"/>
      <c r="BK208" s="53"/>
      <c r="BL208" s="53"/>
      <c r="BM208" s="53"/>
      <c r="BN208" s="53"/>
      <c r="BO208" s="53"/>
      <c r="BP208" s="84"/>
      <c r="BQ208" s="53"/>
      <c r="BR208" s="53"/>
      <c r="BS208" s="53"/>
      <c r="BT208" s="53"/>
      <c r="BU208" s="53"/>
      <c r="BV208" s="15"/>
      <c r="BW208" s="53"/>
      <c r="BX208" s="53"/>
      <c r="BY208" s="53"/>
      <c r="BZ208" s="53"/>
      <c r="CA208" s="53"/>
      <c r="CB208" s="53"/>
      <c r="CC208" s="53"/>
      <c r="CD208" s="53"/>
      <c r="CE208" s="85"/>
      <c r="CF208" s="53"/>
      <c r="CG208" s="53"/>
      <c r="CH208" s="53"/>
      <c r="CI208" s="53"/>
      <c r="CJ208" s="53"/>
      <c r="CK208" s="53"/>
      <c r="CL208" s="53"/>
    </row>
    <row r="209" spans="11:90" ht="14.25" customHeight="1" x14ac:dyDescent="0.35">
      <c r="K209" s="79"/>
      <c r="W209" s="81"/>
      <c r="AH209" s="82"/>
      <c r="AR209" s="81"/>
      <c r="AW209" s="82"/>
      <c r="BD209" s="53"/>
      <c r="BE209" s="79"/>
      <c r="BG209" s="90"/>
      <c r="BH209" s="53"/>
      <c r="BI209" s="53"/>
      <c r="BJ209" s="53"/>
      <c r="BK209" s="53"/>
      <c r="BL209" s="53"/>
      <c r="BM209" s="53"/>
      <c r="BN209" s="53"/>
      <c r="BO209" s="53"/>
      <c r="BP209" s="84"/>
      <c r="BQ209" s="53"/>
      <c r="BR209" s="53"/>
      <c r="BS209" s="53"/>
      <c r="BT209" s="53"/>
      <c r="BU209" s="53"/>
      <c r="BV209" s="15"/>
      <c r="BW209" s="53"/>
      <c r="BX209" s="53"/>
      <c r="BY209" s="53"/>
      <c r="BZ209" s="53"/>
      <c r="CA209" s="53"/>
      <c r="CB209" s="53"/>
      <c r="CC209" s="53"/>
      <c r="CD209" s="53"/>
      <c r="CE209" s="85"/>
      <c r="CF209" s="53"/>
      <c r="CG209" s="53"/>
      <c r="CH209" s="53"/>
      <c r="CI209" s="53"/>
      <c r="CJ209" s="53"/>
      <c r="CK209" s="53"/>
      <c r="CL209" s="53"/>
    </row>
    <row r="210" spans="11:90" ht="14.25" customHeight="1" x14ac:dyDescent="0.35">
      <c r="K210" s="79"/>
      <c r="W210" s="81"/>
      <c r="AH210" s="82"/>
      <c r="AR210" s="81"/>
      <c r="AW210" s="82"/>
      <c r="BD210" s="53"/>
      <c r="BE210" s="79"/>
      <c r="BG210" s="90"/>
      <c r="BH210" s="53"/>
      <c r="BI210" s="53"/>
      <c r="BJ210" s="53"/>
      <c r="BK210" s="53"/>
      <c r="BL210" s="53"/>
      <c r="BM210" s="53"/>
      <c r="BN210" s="53"/>
      <c r="BO210" s="53"/>
      <c r="BP210" s="84"/>
      <c r="BQ210" s="53"/>
      <c r="BR210" s="53"/>
      <c r="BS210" s="53"/>
      <c r="BT210" s="53"/>
      <c r="BU210" s="53"/>
      <c r="BV210" s="15"/>
      <c r="BW210" s="53"/>
      <c r="BX210" s="53"/>
      <c r="BY210" s="53"/>
      <c r="BZ210" s="53"/>
      <c r="CA210" s="53"/>
      <c r="CB210" s="53"/>
      <c r="CC210" s="53"/>
      <c r="CD210" s="53"/>
      <c r="CE210" s="85"/>
      <c r="CF210" s="53"/>
      <c r="CG210" s="53"/>
      <c r="CH210" s="53"/>
      <c r="CI210" s="53"/>
      <c r="CJ210" s="53"/>
      <c r="CK210" s="53"/>
      <c r="CL210" s="53"/>
    </row>
    <row r="211" spans="11:90" ht="14.25" customHeight="1" x14ac:dyDescent="0.35">
      <c r="K211" s="79"/>
      <c r="W211" s="81"/>
      <c r="AH211" s="82"/>
      <c r="AR211" s="81"/>
      <c r="AW211" s="82"/>
      <c r="BD211" s="53"/>
      <c r="BE211" s="79"/>
      <c r="BG211" s="90"/>
      <c r="BH211" s="53"/>
      <c r="BI211" s="53"/>
      <c r="BJ211" s="53"/>
      <c r="BK211" s="53"/>
      <c r="BL211" s="53"/>
      <c r="BM211" s="53"/>
      <c r="BN211" s="53"/>
      <c r="BO211" s="53"/>
      <c r="BP211" s="84"/>
      <c r="BQ211" s="53"/>
      <c r="BR211" s="53"/>
      <c r="BS211" s="53"/>
      <c r="BT211" s="53"/>
      <c r="BU211" s="53"/>
      <c r="BV211" s="15"/>
      <c r="BW211" s="53"/>
      <c r="BX211" s="53"/>
      <c r="BY211" s="53"/>
      <c r="BZ211" s="53"/>
      <c r="CA211" s="53"/>
      <c r="CB211" s="53"/>
      <c r="CC211" s="53"/>
      <c r="CD211" s="53"/>
      <c r="CE211" s="85"/>
      <c r="CF211" s="53"/>
      <c r="CG211" s="53"/>
      <c r="CH211" s="53"/>
      <c r="CI211" s="53"/>
      <c r="CJ211" s="53"/>
      <c r="CK211" s="53"/>
      <c r="CL211" s="53"/>
    </row>
    <row r="212" spans="11:90" ht="14.25" customHeight="1" x14ac:dyDescent="0.35">
      <c r="K212" s="79"/>
      <c r="W212" s="81"/>
      <c r="AH212" s="82"/>
      <c r="AR212" s="81"/>
      <c r="AW212" s="82"/>
      <c r="BD212" s="53"/>
      <c r="BE212" s="79"/>
      <c r="BG212" s="90"/>
      <c r="BH212" s="53"/>
      <c r="BI212" s="53"/>
      <c r="BJ212" s="53"/>
      <c r="BK212" s="53"/>
      <c r="BL212" s="53"/>
      <c r="BM212" s="53"/>
      <c r="BN212" s="53"/>
      <c r="BO212" s="53"/>
      <c r="BP212" s="84"/>
      <c r="BQ212" s="53"/>
      <c r="BR212" s="53"/>
      <c r="BS212" s="53"/>
      <c r="BT212" s="53"/>
      <c r="BU212" s="53"/>
      <c r="BV212" s="15"/>
      <c r="BW212" s="53"/>
      <c r="BX212" s="53"/>
      <c r="BY212" s="53"/>
      <c r="BZ212" s="53"/>
      <c r="CA212" s="53"/>
      <c r="CB212" s="53"/>
      <c r="CC212" s="53"/>
      <c r="CD212" s="53"/>
      <c r="CE212" s="85"/>
      <c r="CF212" s="53"/>
      <c r="CG212" s="53"/>
      <c r="CH212" s="53"/>
      <c r="CI212" s="53"/>
      <c r="CJ212" s="53"/>
      <c r="CK212" s="53"/>
      <c r="CL212" s="53"/>
    </row>
    <row r="213" spans="11:90" ht="14.25" customHeight="1" x14ac:dyDescent="0.35">
      <c r="K213" s="79"/>
      <c r="W213" s="81"/>
      <c r="AH213" s="82"/>
      <c r="AR213" s="81"/>
      <c r="AW213" s="82"/>
      <c r="BD213" s="53"/>
      <c r="BE213" s="79"/>
      <c r="BG213" s="90"/>
      <c r="BH213" s="53"/>
      <c r="BI213" s="53"/>
      <c r="BJ213" s="53"/>
      <c r="BK213" s="53"/>
      <c r="BL213" s="53"/>
      <c r="BM213" s="53"/>
      <c r="BN213" s="53"/>
      <c r="BO213" s="53"/>
      <c r="BP213" s="84"/>
      <c r="BQ213" s="53"/>
      <c r="BR213" s="53"/>
      <c r="BS213" s="53"/>
      <c r="BT213" s="53"/>
      <c r="BU213" s="53"/>
      <c r="BV213" s="15"/>
      <c r="BW213" s="53"/>
      <c r="BX213" s="53"/>
      <c r="BY213" s="53"/>
      <c r="BZ213" s="53"/>
      <c r="CA213" s="53"/>
      <c r="CB213" s="53"/>
      <c r="CC213" s="53"/>
      <c r="CD213" s="53"/>
      <c r="CE213" s="85"/>
      <c r="CF213" s="53"/>
      <c r="CG213" s="53"/>
      <c r="CH213" s="53"/>
      <c r="CI213" s="53"/>
      <c r="CJ213" s="53"/>
      <c r="CK213" s="53"/>
      <c r="CL213" s="53"/>
    </row>
    <row r="214" spans="11:90" ht="14.25" customHeight="1" x14ac:dyDescent="0.35">
      <c r="K214" s="79"/>
      <c r="W214" s="81"/>
      <c r="AH214" s="82"/>
      <c r="AR214" s="81"/>
      <c r="AW214" s="82"/>
      <c r="BD214" s="53"/>
      <c r="BE214" s="79"/>
      <c r="BG214" s="90"/>
      <c r="BH214" s="53"/>
      <c r="BI214" s="53"/>
      <c r="BJ214" s="53"/>
      <c r="BK214" s="53"/>
      <c r="BL214" s="53"/>
      <c r="BM214" s="53"/>
      <c r="BN214" s="53"/>
      <c r="BO214" s="53"/>
      <c r="BP214" s="84"/>
      <c r="BQ214" s="53"/>
      <c r="BR214" s="53"/>
      <c r="BS214" s="53"/>
      <c r="BT214" s="53"/>
      <c r="BU214" s="53"/>
      <c r="BV214" s="15"/>
      <c r="BW214" s="53"/>
      <c r="BX214" s="53"/>
      <c r="BY214" s="53"/>
      <c r="BZ214" s="53"/>
      <c r="CA214" s="53"/>
      <c r="CB214" s="53"/>
      <c r="CC214" s="53"/>
      <c r="CD214" s="53"/>
      <c r="CE214" s="85"/>
      <c r="CF214" s="53"/>
      <c r="CG214" s="53"/>
      <c r="CH214" s="53"/>
      <c r="CI214" s="53"/>
      <c r="CJ214" s="53"/>
      <c r="CK214" s="53"/>
      <c r="CL214" s="53"/>
    </row>
    <row r="215" spans="11:90" ht="14.25" customHeight="1" x14ac:dyDescent="0.35">
      <c r="K215" s="79"/>
      <c r="W215" s="81"/>
      <c r="AH215" s="82"/>
      <c r="AR215" s="81"/>
      <c r="AW215" s="82"/>
      <c r="BD215" s="53"/>
      <c r="BE215" s="79"/>
      <c r="BG215" s="90"/>
      <c r="BH215" s="53"/>
      <c r="BI215" s="53"/>
      <c r="BJ215" s="53"/>
      <c r="BK215" s="53"/>
      <c r="BL215" s="53"/>
      <c r="BM215" s="53"/>
      <c r="BN215" s="53"/>
      <c r="BO215" s="53"/>
      <c r="BP215" s="84"/>
      <c r="BQ215" s="53"/>
      <c r="BR215" s="53"/>
      <c r="BS215" s="53"/>
      <c r="BT215" s="53"/>
      <c r="BU215" s="53"/>
      <c r="BV215" s="15"/>
      <c r="BW215" s="53"/>
      <c r="BX215" s="53"/>
      <c r="BY215" s="53"/>
      <c r="BZ215" s="53"/>
      <c r="CA215" s="53"/>
      <c r="CB215" s="53"/>
      <c r="CC215" s="53"/>
      <c r="CD215" s="53"/>
      <c r="CE215" s="85"/>
      <c r="CF215" s="53"/>
      <c r="CG215" s="53"/>
      <c r="CH215" s="53"/>
      <c r="CI215" s="53"/>
      <c r="CJ215" s="53"/>
      <c r="CK215" s="53"/>
      <c r="CL215" s="53"/>
    </row>
    <row r="216" spans="11:90" ht="14.25" customHeight="1" x14ac:dyDescent="0.35">
      <c r="K216" s="79"/>
      <c r="W216" s="81"/>
      <c r="AH216" s="82"/>
      <c r="AR216" s="81"/>
      <c r="AW216" s="82"/>
      <c r="BD216" s="53"/>
      <c r="BE216" s="79"/>
      <c r="BG216" s="90"/>
      <c r="BH216" s="53"/>
      <c r="BI216" s="53"/>
      <c r="BJ216" s="53"/>
      <c r="BK216" s="53"/>
      <c r="BL216" s="53"/>
      <c r="BM216" s="53"/>
      <c r="BN216" s="53"/>
      <c r="BO216" s="53"/>
      <c r="BP216" s="84"/>
      <c r="BQ216" s="53"/>
      <c r="BR216" s="53"/>
      <c r="BS216" s="53"/>
      <c r="BT216" s="53"/>
      <c r="BU216" s="53"/>
      <c r="BV216" s="15"/>
      <c r="BW216" s="53"/>
      <c r="BX216" s="53"/>
      <c r="BY216" s="53"/>
      <c r="BZ216" s="53"/>
      <c r="CA216" s="53"/>
      <c r="CB216" s="53"/>
      <c r="CC216" s="53"/>
      <c r="CD216" s="53"/>
      <c r="CE216" s="85"/>
      <c r="CF216" s="53"/>
      <c r="CG216" s="53"/>
      <c r="CH216" s="53"/>
      <c r="CI216" s="53"/>
      <c r="CJ216" s="53"/>
      <c r="CK216" s="53"/>
      <c r="CL216" s="53"/>
    </row>
    <row r="217" spans="11:90" ht="14.25" customHeight="1" x14ac:dyDescent="0.35">
      <c r="K217" s="79"/>
      <c r="W217" s="81"/>
      <c r="AH217" s="82"/>
      <c r="AR217" s="81"/>
      <c r="AW217" s="82"/>
      <c r="BD217" s="53"/>
      <c r="BE217" s="79"/>
      <c r="BG217" s="90"/>
      <c r="BH217" s="53"/>
      <c r="BI217" s="53"/>
      <c r="BJ217" s="53"/>
      <c r="BK217" s="53"/>
      <c r="BL217" s="53"/>
      <c r="BM217" s="53"/>
      <c r="BN217" s="53"/>
      <c r="BO217" s="53"/>
      <c r="BP217" s="84"/>
      <c r="BQ217" s="53"/>
      <c r="BR217" s="53"/>
      <c r="BS217" s="53"/>
      <c r="BT217" s="53"/>
      <c r="BU217" s="53"/>
      <c r="BV217" s="15"/>
      <c r="BW217" s="53"/>
      <c r="BX217" s="53"/>
      <c r="BY217" s="53"/>
      <c r="BZ217" s="53"/>
      <c r="CA217" s="53"/>
      <c r="CB217" s="53"/>
      <c r="CC217" s="53"/>
      <c r="CD217" s="53"/>
      <c r="CE217" s="85"/>
      <c r="CF217" s="53"/>
      <c r="CG217" s="53"/>
      <c r="CH217" s="53"/>
      <c r="CI217" s="53"/>
      <c r="CJ217" s="53"/>
      <c r="CK217" s="53"/>
      <c r="CL217" s="53"/>
    </row>
    <row r="218" spans="11:90" ht="14.25" customHeight="1" x14ac:dyDescent="0.35">
      <c r="K218" s="79"/>
      <c r="W218" s="81"/>
      <c r="AH218" s="82"/>
      <c r="AR218" s="81"/>
      <c r="AW218" s="82"/>
      <c r="BD218" s="53"/>
      <c r="BE218" s="79"/>
      <c r="BG218" s="90"/>
      <c r="BH218" s="53"/>
      <c r="BI218" s="53"/>
      <c r="BJ218" s="53"/>
      <c r="BK218" s="53"/>
      <c r="BL218" s="53"/>
      <c r="BM218" s="53"/>
      <c r="BN218" s="53"/>
      <c r="BO218" s="53"/>
      <c r="BP218" s="84"/>
      <c r="BQ218" s="53"/>
      <c r="BR218" s="53"/>
      <c r="BS218" s="53"/>
      <c r="BT218" s="53"/>
      <c r="BU218" s="53"/>
      <c r="BV218" s="15"/>
      <c r="BW218" s="53"/>
      <c r="BX218" s="53"/>
      <c r="BY218" s="53"/>
      <c r="BZ218" s="53"/>
      <c r="CA218" s="53"/>
      <c r="CB218" s="53"/>
      <c r="CC218" s="53"/>
      <c r="CD218" s="53"/>
      <c r="CE218" s="85"/>
      <c r="CF218" s="53"/>
      <c r="CG218" s="53"/>
      <c r="CH218" s="53"/>
      <c r="CI218" s="53"/>
      <c r="CJ218" s="53"/>
      <c r="CK218" s="53"/>
      <c r="CL218" s="53"/>
    </row>
    <row r="219" spans="11:90" ht="14.25" customHeight="1" x14ac:dyDescent="0.35">
      <c r="K219" s="79"/>
      <c r="W219" s="81"/>
      <c r="AH219" s="82"/>
      <c r="AR219" s="81"/>
      <c r="AW219" s="82"/>
      <c r="BD219" s="53"/>
      <c r="BE219" s="79"/>
      <c r="BG219" s="90"/>
      <c r="BH219" s="53"/>
      <c r="BI219" s="53"/>
      <c r="BJ219" s="53"/>
      <c r="BK219" s="53"/>
      <c r="BL219" s="53"/>
      <c r="BM219" s="53"/>
      <c r="BN219" s="53"/>
      <c r="BO219" s="53"/>
      <c r="BP219" s="84"/>
      <c r="BQ219" s="53"/>
      <c r="BR219" s="53"/>
      <c r="BS219" s="53"/>
      <c r="BT219" s="53"/>
      <c r="BU219" s="53"/>
      <c r="BV219" s="15"/>
      <c r="BW219" s="53"/>
      <c r="BX219" s="53"/>
      <c r="BY219" s="53"/>
      <c r="BZ219" s="53"/>
      <c r="CA219" s="53"/>
      <c r="CB219" s="53"/>
      <c r="CC219" s="53"/>
      <c r="CD219" s="53"/>
      <c r="CE219" s="85"/>
      <c r="CF219" s="53"/>
      <c r="CG219" s="53"/>
      <c r="CH219" s="53"/>
      <c r="CI219" s="53"/>
      <c r="CJ219" s="53"/>
      <c r="CK219" s="53"/>
      <c r="CL219" s="53"/>
    </row>
    <row r="220" spans="11:90" ht="14.25" customHeight="1" x14ac:dyDescent="0.35">
      <c r="K220" s="79"/>
      <c r="W220" s="81"/>
      <c r="AH220" s="82"/>
      <c r="AR220" s="81"/>
      <c r="AW220" s="82"/>
      <c r="BD220" s="53"/>
      <c r="BE220" s="79"/>
      <c r="BG220" s="90"/>
      <c r="BH220" s="53"/>
      <c r="BI220" s="53"/>
      <c r="BJ220" s="53"/>
      <c r="BK220" s="53"/>
      <c r="BL220" s="53"/>
      <c r="BM220" s="53"/>
      <c r="BN220" s="53"/>
      <c r="BO220" s="53"/>
      <c r="BP220" s="84"/>
      <c r="BQ220" s="53"/>
      <c r="BR220" s="53"/>
      <c r="BS220" s="53"/>
      <c r="BT220" s="53"/>
      <c r="BU220" s="53"/>
      <c r="BV220" s="15"/>
      <c r="BW220" s="53"/>
      <c r="BX220" s="53"/>
      <c r="BY220" s="53"/>
      <c r="BZ220" s="53"/>
      <c r="CA220" s="53"/>
      <c r="CB220" s="53"/>
      <c r="CC220" s="53"/>
      <c r="CD220" s="53"/>
      <c r="CE220" s="85"/>
      <c r="CF220" s="53"/>
      <c r="CG220" s="53"/>
      <c r="CH220" s="53"/>
      <c r="CI220" s="53"/>
      <c r="CJ220" s="53"/>
      <c r="CK220" s="53"/>
      <c r="CL220" s="53"/>
    </row>
    <row r="221" spans="11:90" ht="14.25" customHeight="1" x14ac:dyDescent="0.35">
      <c r="K221" s="79"/>
      <c r="W221" s="81"/>
      <c r="AH221" s="82"/>
      <c r="AR221" s="81"/>
      <c r="AW221" s="82"/>
      <c r="BD221" s="53"/>
      <c r="BE221" s="79"/>
      <c r="BG221" s="90"/>
      <c r="BH221" s="53"/>
      <c r="BI221" s="53"/>
      <c r="BJ221" s="53"/>
      <c r="BK221" s="53"/>
      <c r="BL221" s="53"/>
      <c r="BM221" s="53"/>
      <c r="BN221" s="53"/>
      <c r="BO221" s="53"/>
      <c r="BP221" s="84"/>
      <c r="BQ221" s="53"/>
      <c r="BR221" s="53"/>
      <c r="BS221" s="53"/>
      <c r="BT221" s="53"/>
      <c r="BU221" s="53"/>
      <c r="BV221" s="15"/>
      <c r="BW221" s="53"/>
      <c r="BX221" s="53"/>
      <c r="BY221" s="53"/>
      <c r="BZ221" s="53"/>
      <c r="CA221" s="53"/>
      <c r="CB221" s="53"/>
      <c r="CC221" s="53"/>
      <c r="CD221" s="53"/>
      <c r="CE221" s="85"/>
      <c r="CF221" s="53"/>
      <c r="CG221" s="53"/>
      <c r="CH221" s="53"/>
      <c r="CI221" s="53"/>
      <c r="CJ221" s="53"/>
      <c r="CK221" s="53"/>
      <c r="CL221" s="53"/>
    </row>
    <row r="222" spans="11:90" ht="14.25" customHeight="1" x14ac:dyDescent="0.35">
      <c r="K222" s="79"/>
      <c r="W222" s="81"/>
      <c r="AH222" s="82"/>
      <c r="AR222" s="81"/>
      <c r="AW222" s="82"/>
      <c r="BD222" s="53"/>
      <c r="BE222" s="79"/>
      <c r="BG222" s="90"/>
      <c r="BH222" s="53"/>
      <c r="BI222" s="53"/>
      <c r="BJ222" s="53"/>
      <c r="BK222" s="53"/>
      <c r="BL222" s="53"/>
      <c r="BM222" s="53"/>
      <c r="BN222" s="53"/>
      <c r="BO222" s="53"/>
      <c r="BP222" s="84"/>
      <c r="BQ222" s="53"/>
      <c r="BR222" s="53"/>
      <c r="BS222" s="53"/>
      <c r="BT222" s="53"/>
      <c r="BU222" s="53"/>
      <c r="BV222" s="15"/>
      <c r="BW222" s="53"/>
      <c r="BX222" s="53"/>
      <c r="BY222" s="53"/>
      <c r="BZ222" s="53"/>
      <c r="CA222" s="53"/>
      <c r="CB222" s="53"/>
      <c r="CC222" s="53"/>
      <c r="CD222" s="53"/>
      <c r="CE222" s="85"/>
      <c r="CF222" s="53"/>
      <c r="CG222" s="53"/>
      <c r="CH222" s="53"/>
      <c r="CI222" s="53"/>
      <c r="CJ222" s="53"/>
      <c r="CK222" s="53"/>
      <c r="CL222" s="53"/>
    </row>
    <row r="223" spans="11:90" ht="14.25" customHeight="1" x14ac:dyDescent="0.35">
      <c r="K223" s="79"/>
      <c r="W223" s="81"/>
      <c r="AH223" s="82"/>
      <c r="AR223" s="81"/>
      <c r="AW223" s="82"/>
      <c r="BD223" s="53"/>
      <c r="BE223" s="79"/>
      <c r="BG223" s="90"/>
      <c r="BH223" s="53"/>
      <c r="BI223" s="53"/>
      <c r="BJ223" s="53"/>
      <c r="BK223" s="53"/>
      <c r="BL223" s="53"/>
      <c r="BM223" s="53"/>
      <c r="BN223" s="53"/>
      <c r="BO223" s="53"/>
      <c r="BP223" s="84"/>
      <c r="BQ223" s="53"/>
      <c r="BR223" s="53"/>
      <c r="BS223" s="53"/>
      <c r="BT223" s="53"/>
      <c r="BU223" s="53"/>
      <c r="BV223" s="15"/>
      <c r="BW223" s="53"/>
      <c r="BX223" s="53"/>
      <c r="BY223" s="53"/>
      <c r="BZ223" s="53"/>
      <c r="CA223" s="53"/>
      <c r="CB223" s="53"/>
      <c r="CC223" s="53"/>
      <c r="CD223" s="53"/>
      <c r="CE223" s="85"/>
      <c r="CF223" s="53"/>
      <c r="CG223" s="53"/>
      <c r="CH223" s="53"/>
      <c r="CI223" s="53"/>
      <c r="CJ223" s="53"/>
      <c r="CK223" s="53"/>
      <c r="CL223" s="53"/>
    </row>
    <row r="224" spans="11:90" ht="14.25" customHeight="1" x14ac:dyDescent="0.35">
      <c r="K224" s="79"/>
      <c r="W224" s="81"/>
      <c r="AH224" s="82"/>
      <c r="AR224" s="81"/>
      <c r="AW224" s="82"/>
      <c r="BD224" s="53"/>
      <c r="BE224" s="79"/>
      <c r="BG224" s="90"/>
      <c r="BH224" s="53"/>
      <c r="BI224" s="53"/>
      <c r="BJ224" s="53"/>
      <c r="BK224" s="53"/>
      <c r="BL224" s="53"/>
      <c r="BM224" s="53"/>
      <c r="BN224" s="53"/>
      <c r="BO224" s="53"/>
      <c r="BP224" s="84"/>
      <c r="BQ224" s="53"/>
      <c r="BR224" s="53"/>
      <c r="BS224" s="53"/>
      <c r="BT224" s="53"/>
      <c r="BU224" s="53"/>
      <c r="BV224" s="15"/>
      <c r="BW224" s="53"/>
      <c r="BX224" s="53"/>
      <c r="BY224" s="53"/>
      <c r="BZ224" s="53"/>
      <c r="CA224" s="53"/>
      <c r="CB224" s="53"/>
      <c r="CC224" s="53"/>
      <c r="CD224" s="53"/>
      <c r="CE224" s="85"/>
      <c r="CF224" s="53"/>
      <c r="CG224" s="53"/>
      <c r="CH224" s="53"/>
      <c r="CI224" s="53"/>
      <c r="CJ224" s="53"/>
      <c r="CK224" s="53"/>
      <c r="CL224" s="53"/>
    </row>
    <row r="225" spans="11:90" ht="14.25" customHeight="1" x14ac:dyDescent="0.35">
      <c r="K225" s="79"/>
      <c r="W225" s="81"/>
      <c r="AH225" s="82"/>
      <c r="AR225" s="81"/>
      <c r="AW225" s="82"/>
      <c r="BD225" s="53"/>
      <c r="BE225" s="79"/>
      <c r="BG225" s="90"/>
      <c r="BH225" s="53"/>
      <c r="BI225" s="53"/>
      <c r="BJ225" s="53"/>
      <c r="BK225" s="53"/>
      <c r="BL225" s="53"/>
      <c r="BM225" s="53"/>
      <c r="BN225" s="53"/>
      <c r="BO225" s="53"/>
      <c r="BP225" s="84"/>
      <c r="BQ225" s="53"/>
      <c r="BR225" s="53"/>
      <c r="BS225" s="53"/>
      <c r="BT225" s="53"/>
      <c r="BU225" s="53"/>
      <c r="BV225" s="15"/>
      <c r="BW225" s="53"/>
      <c r="BX225" s="53"/>
      <c r="BY225" s="53"/>
      <c r="BZ225" s="53"/>
      <c r="CA225" s="53"/>
      <c r="CB225" s="53"/>
      <c r="CC225" s="53"/>
      <c r="CD225" s="53"/>
      <c r="CE225" s="85"/>
      <c r="CF225" s="53"/>
      <c r="CG225" s="53"/>
      <c r="CH225" s="53"/>
      <c r="CI225" s="53"/>
      <c r="CJ225" s="53"/>
      <c r="CK225" s="53"/>
      <c r="CL225" s="53"/>
    </row>
    <row r="226" spans="11:90" ht="14.25" customHeight="1" x14ac:dyDescent="0.35">
      <c r="K226" s="79"/>
      <c r="W226" s="81"/>
      <c r="AH226" s="82"/>
      <c r="AR226" s="81"/>
      <c r="AW226" s="82"/>
      <c r="BD226" s="53"/>
      <c r="BE226" s="79"/>
      <c r="BG226" s="90"/>
      <c r="BH226" s="53"/>
      <c r="BI226" s="53"/>
      <c r="BJ226" s="53"/>
      <c r="BK226" s="53"/>
      <c r="BL226" s="53"/>
      <c r="BM226" s="53"/>
      <c r="BN226" s="53"/>
      <c r="BO226" s="53"/>
      <c r="BP226" s="84"/>
      <c r="BQ226" s="53"/>
      <c r="BR226" s="53"/>
      <c r="BS226" s="53"/>
      <c r="BT226" s="53"/>
      <c r="BU226" s="53"/>
      <c r="BV226" s="15"/>
      <c r="BW226" s="53"/>
      <c r="BX226" s="53"/>
      <c r="BY226" s="53"/>
      <c r="BZ226" s="53"/>
      <c r="CA226" s="53"/>
      <c r="CB226" s="53"/>
      <c r="CC226" s="53"/>
      <c r="CD226" s="53"/>
      <c r="CE226" s="85"/>
      <c r="CF226" s="53"/>
      <c r="CG226" s="53"/>
      <c r="CH226" s="53"/>
      <c r="CI226" s="53"/>
      <c r="CJ226" s="53"/>
      <c r="CK226" s="53"/>
      <c r="CL226" s="53"/>
    </row>
    <row r="227" spans="11:90" ht="14.25" customHeight="1" x14ac:dyDescent="0.35">
      <c r="K227" s="79"/>
      <c r="W227" s="81"/>
      <c r="AH227" s="82"/>
      <c r="AR227" s="81"/>
      <c r="AW227" s="82"/>
      <c r="BD227" s="53"/>
      <c r="BE227" s="79"/>
      <c r="BG227" s="90"/>
      <c r="BH227" s="53"/>
      <c r="BI227" s="53"/>
      <c r="BJ227" s="53"/>
      <c r="BK227" s="53"/>
      <c r="BL227" s="53"/>
      <c r="BM227" s="53"/>
      <c r="BN227" s="53"/>
      <c r="BO227" s="53"/>
      <c r="BP227" s="84"/>
      <c r="BQ227" s="53"/>
      <c r="BR227" s="53"/>
      <c r="BS227" s="53"/>
      <c r="BT227" s="53"/>
      <c r="BU227" s="53"/>
      <c r="BV227" s="15"/>
      <c r="BW227" s="53"/>
      <c r="BX227" s="53"/>
      <c r="BY227" s="53"/>
      <c r="BZ227" s="53"/>
      <c r="CA227" s="53"/>
      <c r="CB227" s="53"/>
      <c r="CC227" s="53"/>
      <c r="CD227" s="53"/>
      <c r="CE227" s="85"/>
      <c r="CF227" s="53"/>
      <c r="CG227" s="53"/>
      <c r="CH227" s="53"/>
      <c r="CI227" s="53"/>
      <c r="CJ227" s="53"/>
      <c r="CK227" s="53"/>
      <c r="CL227" s="53"/>
    </row>
    <row r="228" spans="11:90" ht="14.25" customHeight="1" x14ac:dyDescent="0.35">
      <c r="K228" s="79"/>
      <c r="W228" s="81"/>
      <c r="AH228" s="82"/>
      <c r="AR228" s="81"/>
      <c r="AW228" s="82"/>
      <c r="BD228" s="53"/>
      <c r="BE228" s="79"/>
      <c r="BG228" s="90"/>
      <c r="BH228" s="53"/>
      <c r="BI228" s="53"/>
      <c r="BJ228" s="53"/>
      <c r="BK228" s="53"/>
      <c r="BL228" s="53"/>
      <c r="BM228" s="53"/>
      <c r="BN228" s="53"/>
      <c r="BO228" s="53"/>
      <c r="BP228" s="84"/>
      <c r="BQ228" s="53"/>
      <c r="BR228" s="53"/>
      <c r="BS228" s="53"/>
      <c r="BT228" s="53"/>
      <c r="BU228" s="53"/>
      <c r="BV228" s="15"/>
      <c r="BW228" s="53"/>
      <c r="BX228" s="53"/>
      <c r="BY228" s="53"/>
      <c r="BZ228" s="53"/>
      <c r="CA228" s="53"/>
      <c r="CB228" s="53"/>
      <c r="CC228" s="53"/>
      <c r="CD228" s="53"/>
      <c r="CE228" s="85"/>
      <c r="CF228" s="53"/>
      <c r="CG228" s="53"/>
      <c r="CH228" s="53"/>
      <c r="CI228" s="53"/>
      <c r="CJ228" s="53"/>
      <c r="CK228" s="53"/>
      <c r="CL228" s="53"/>
    </row>
    <row r="229" spans="11:90" ht="14.25" customHeight="1" x14ac:dyDescent="0.35">
      <c r="K229" s="79"/>
      <c r="W229" s="81"/>
      <c r="AH229" s="82"/>
      <c r="AR229" s="81"/>
      <c r="AW229" s="82"/>
      <c r="BD229" s="53"/>
      <c r="BE229" s="79"/>
      <c r="BG229" s="90"/>
      <c r="BH229" s="53"/>
      <c r="BI229" s="53"/>
      <c r="BJ229" s="53"/>
      <c r="BK229" s="53"/>
      <c r="BL229" s="53"/>
      <c r="BM229" s="53"/>
      <c r="BN229" s="53"/>
      <c r="BO229" s="53"/>
      <c r="BP229" s="84"/>
      <c r="BQ229" s="53"/>
      <c r="BR229" s="53"/>
      <c r="BS229" s="53"/>
      <c r="BT229" s="53"/>
      <c r="BU229" s="53"/>
      <c r="BV229" s="15"/>
      <c r="BW229" s="53"/>
      <c r="BX229" s="53"/>
      <c r="BY229" s="53"/>
      <c r="BZ229" s="53"/>
      <c r="CA229" s="53"/>
      <c r="CB229" s="53"/>
      <c r="CC229" s="53"/>
      <c r="CD229" s="53"/>
      <c r="CE229" s="85"/>
      <c r="CF229" s="53"/>
      <c r="CG229" s="53"/>
      <c r="CH229" s="53"/>
      <c r="CI229" s="53"/>
      <c r="CJ229" s="53"/>
      <c r="CK229" s="53"/>
      <c r="CL229" s="53"/>
    </row>
    <row r="230" spans="11:90" ht="14.25" customHeight="1" x14ac:dyDescent="0.35">
      <c r="K230" s="79"/>
      <c r="W230" s="81"/>
      <c r="AH230" s="82"/>
      <c r="AR230" s="81"/>
      <c r="AW230" s="82"/>
      <c r="BD230" s="53"/>
      <c r="BE230" s="79"/>
      <c r="BG230" s="90"/>
      <c r="BH230" s="53"/>
      <c r="BI230" s="53"/>
      <c r="BJ230" s="53"/>
      <c r="BK230" s="53"/>
      <c r="BL230" s="53"/>
      <c r="BM230" s="53"/>
      <c r="BN230" s="53"/>
      <c r="BO230" s="53"/>
      <c r="BP230" s="84"/>
      <c r="BQ230" s="53"/>
      <c r="BR230" s="53"/>
      <c r="BS230" s="53"/>
      <c r="BT230" s="53"/>
      <c r="BU230" s="53"/>
      <c r="BV230" s="15"/>
      <c r="BW230" s="53"/>
      <c r="BX230" s="53"/>
      <c r="BY230" s="53"/>
      <c r="BZ230" s="53"/>
      <c r="CA230" s="53"/>
      <c r="CB230" s="53"/>
      <c r="CC230" s="53"/>
      <c r="CD230" s="53"/>
      <c r="CE230" s="85"/>
      <c r="CF230" s="53"/>
      <c r="CG230" s="53"/>
      <c r="CH230" s="53"/>
      <c r="CI230" s="53"/>
      <c r="CJ230" s="53"/>
      <c r="CK230" s="53"/>
      <c r="CL230" s="53"/>
    </row>
    <row r="231" spans="11:90" ht="14.25" customHeight="1" x14ac:dyDescent="0.35">
      <c r="K231" s="79"/>
      <c r="W231" s="81"/>
      <c r="AH231" s="82"/>
      <c r="AR231" s="81"/>
      <c r="AW231" s="82"/>
      <c r="BD231" s="53"/>
      <c r="BE231" s="79"/>
      <c r="BG231" s="90"/>
      <c r="BH231" s="53"/>
      <c r="BI231" s="53"/>
      <c r="BJ231" s="53"/>
      <c r="BK231" s="53"/>
      <c r="BL231" s="53"/>
      <c r="BM231" s="53"/>
      <c r="BN231" s="53"/>
      <c r="BO231" s="53"/>
      <c r="BP231" s="84"/>
      <c r="BQ231" s="53"/>
      <c r="BR231" s="53"/>
      <c r="BS231" s="53"/>
      <c r="BT231" s="53"/>
      <c r="BU231" s="53"/>
      <c r="BV231" s="15"/>
      <c r="BW231" s="53"/>
      <c r="BX231" s="53"/>
      <c r="BY231" s="53"/>
      <c r="BZ231" s="53"/>
      <c r="CA231" s="53"/>
      <c r="CB231" s="53"/>
      <c r="CC231" s="53"/>
      <c r="CD231" s="53"/>
      <c r="CE231" s="85"/>
      <c r="CF231" s="53"/>
      <c r="CG231" s="53"/>
      <c r="CH231" s="53"/>
      <c r="CI231" s="53"/>
      <c r="CJ231" s="53"/>
      <c r="CK231" s="53"/>
      <c r="CL231" s="53"/>
    </row>
    <row r="232" spans="11:90" ht="14.25" customHeight="1" x14ac:dyDescent="0.35">
      <c r="K232" s="79"/>
      <c r="W232" s="81"/>
      <c r="AH232" s="82"/>
      <c r="AR232" s="81"/>
      <c r="AW232" s="82"/>
      <c r="BD232" s="53"/>
      <c r="BE232" s="79"/>
      <c r="BG232" s="90"/>
      <c r="BH232" s="53"/>
      <c r="BI232" s="53"/>
      <c r="BJ232" s="53"/>
      <c r="BK232" s="53"/>
      <c r="BL232" s="53"/>
      <c r="BM232" s="53"/>
      <c r="BN232" s="53"/>
      <c r="BO232" s="53"/>
      <c r="BP232" s="84"/>
      <c r="BQ232" s="53"/>
      <c r="BR232" s="53"/>
      <c r="BS232" s="53"/>
      <c r="BT232" s="53"/>
      <c r="BU232" s="53"/>
      <c r="BV232" s="15"/>
      <c r="BW232" s="53"/>
      <c r="BX232" s="53"/>
      <c r="BY232" s="53"/>
      <c r="BZ232" s="53"/>
      <c r="CA232" s="53"/>
      <c r="CB232" s="53"/>
      <c r="CC232" s="53"/>
      <c r="CD232" s="53"/>
      <c r="CE232" s="85"/>
      <c r="CF232" s="53"/>
      <c r="CG232" s="53"/>
      <c r="CH232" s="53"/>
      <c r="CI232" s="53"/>
      <c r="CJ232" s="53"/>
      <c r="CK232" s="53"/>
      <c r="CL232" s="53"/>
    </row>
    <row r="233" spans="11:90" ht="14.25" customHeight="1" x14ac:dyDescent="0.35">
      <c r="K233" s="79"/>
      <c r="W233" s="81"/>
      <c r="AH233" s="82"/>
      <c r="AR233" s="81"/>
      <c r="AW233" s="82"/>
      <c r="BD233" s="53"/>
      <c r="BE233" s="79"/>
      <c r="BG233" s="90"/>
      <c r="BH233" s="53"/>
      <c r="BI233" s="53"/>
      <c r="BJ233" s="53"/>
      <c r="BK233" s="53"/>
      <c r="BL233" s="53"/>
      <c r="BM233" s="53"/>
      <c r="BN233" s="53"/>
      <c r="BO233" s="53"/>
      <c r="BP233" s="84"/>
      <c r="BQ233" s="53"/>
      <c r="BR233" s="53"/>
      <c r="BS233" s="53"/>
      <c r="BT233" s="53"/>
      <c r="BU233" s="53"/>
      <c r="BV233" s="15"/>
      <c r="BW233" s="53"/>
      <c r="BX233" s="53"/>
      <c r="BY233" s="53"/>
      <c r="BZ233" s="53"/>
      <c r="CA233" s="53"/>
      <c r="CB233" s="53"/>
      <c r="CC233" s="53"/>
      <c r="CD233" s="53"/>
      <c r="CE233" s="85"/>
      <c r="CF233" s="53"/>
      <c r="CG233" s="53"/>
      <c r="CH233" s="53"/>
      <c r="CI233" s="53"/>
      <c r="CJ233" s="53"/>
      <c r="CK233" s="53"/>
      <c r="CL233" s="53"/>
    </row>
    <row r="234" spans="11:90" ht="14.25" customHeight="1" x14ac:dyDescent="0.35">
      <c r="K234" s="79"/>
      <c r="W234" s="81"/>
      <c r="AH234" s="82"/>
      <c r="AR234" s="81"/>
      <c r="AW234" s="82"/>
      <c r="BD234" s="53"/>
      <c r="BE234" s="79"/>
      <c r="BG234" s="90"/>
      <c r="BH234" s="53"/>
      <c r="BI234" s="53"/>
      <c r="BJ234" s="53"/>
      <c r="BK234" s="53"/>
      <c r="BL234" s="53"/>
      <c r="BM234" s="53"/>
      <c r="BN234" s="53"/>
      <c r="BO234" s="53"/>
      <c r="BP234" s="84"/>
      <c r="BQ234" s="53"/>
      <c r="BR234" s="53"/>
      <c r="BS234" s="53"/>
      <c r="BT234" s="53"/>
      <c r="BU234" s="53"/>
      <c r="BV234" s="15"/>
      <c r="BW234" s="53"/>
      <c r="BX234" s="53"/>
      <c r="BY234" s="53"/>
      <c r="BZ234" s="53"/>
      <c r="CA234" s="53"/>
      <c r="CB234" s="53"/>
      <c r="CC234" s="53"/>
      <c r="CD234" s="53"/>
      <c r="CE234" s="85"/>
      <c r="CF234" s="53"/>
      <c r="CG234" s="53"/>
      <c r="CH234" s="53"/>
      <c r="CI234" s="53"/>
      <c r="CJ234" s="53"/>
      <c r="CK234" s="53"/>
      <c r="CL234" s="53"/>
    </row>
    <row r="235" spans="11:90" ht="14.25" customHeight="1" x14ac:dyDescent="0.35">
      <c r="K235" s="79"/>
      <c r="W235" s="81"/>
      <c r="AH235" s="82"/>
      <c r="AR235" s="81"/>
      <c r="AW235" s="82"/>
      <c r="BD235" s="53"/>
      <c r="BE235" s="79"/>
      <c r="BG235" s="90"/>
      <c r="BH235" s="53"/>
      <c r="BI235" s="53"/>
      <c r="BJ235" s="53"/>
      <c r="BK235" s="53"/>
      <c r="BL235" s="53"/>
      <c r="BM235" s="53"/>
      <c r="BN235" s="53"/>
      <c r="BO235" s="53"/>
      <c r="BP235" s="84"/>
      <c r="BQ235" s="53"/>
      <c r="BR235" s="53"/>
      <c r="BS235" s="53"/>
      <c r="BT235" s="53"/>
      <c r="BU235" s="53"/>
      <c r="BV235" s="15"/>
      <c r="BW235" s="53"/>
      <c r="BX235" s="53"/>
      <c r="BY235" s="53"/>
      <c r="BZ235" s="53"/>
      <c r="CA235" s="53"/>
      <c r="CB235" s="53"/>
      <c r="CC235" s="53"/>
      <c r="CD235" s="53"/>
      <c r="CE235" s="85"/>
      <c r="CF235" s="53"/>
      <c r="CG235" s="53"/>
      <c r="CH235" s="53"/>
      <c r="CI235" s="53"/>
      <c r="CJ235" s="53"/>
      <c r="CK235" s="53"/>
      <c r="CL235" s="53"/>
    </row>
    <row r="236" spans="11:90" ht="14.25" customHeight="1" x14ac:dyDescent="0.35">
      <c r="K236" s="79"/>
      <c r="W236" s="81"/>
      <c r="AH236" s="82"/>
      <c r="AR236" s="81"/>
      <c r="AW236" s="82"/>
      <c r="BD236" s="53"/>
      <c r="BE236" s="79"/>
      <c r="BG236" s="90"/>
      <c r="BH236" s="53"/>
      <c r="BI236" s="53"/>
      <c r="BJ236" s="53"/>
      <c r="BK236" s="53"/>
      <c r="BL236" s="53"/>
      <c r="BM236" s="53"/>
      <c r="BN236" s="53"/>
      <c r="BO236" s="53"/>
      <c r="BP236" s="84"/>
      <c r="BQ236" s="53"/>
      <c r="BR236" s="53"/>
      <c r="BS236" s="53"/>
      <c r="BT236" s="53"/>
      <c r="BU236" s="53"/>
      <c r="BV236" s="15"/>
      <c r="BW236" s="53"/>
      <c r="BX236" s="53"/>
      <c r="BY236" s="53"/>
      <c r="BZ236" s="53"/>
      <c r="CA236" s="53"/>
      <c r="CB236" s="53"/>
      <c r="CC236" s="53"/>
      <c r="CD236" s="53"/>
      <c r="CE236" s="85"/>
      <c r="CF236" s="53"/>
      <c r="CG236" s="53"/>
      <c r="CH236" s="53"/>
      <c r="CI236" s="53"/>
      <c r="CJ236" s="53"/>
      <c r="CK236" s="53"/>
      <c r="CL236" s="53"/>
    </row>
    <row r="237" spans="11:90" ht="14.25" customHeight="1" x14ac:dyDescent="0.35">
      <c r="K237" s="79"/>
      <c r="W237" s="81"/>
      <c r="AH237" s="82"/>
      <c r="AR237" s="81"/>
      <c r="AW237" s="82"/>
      <c r="BD237" s="53"/>
      <c r="BE237" s="79"/>
      <c r="BG237" s="90"/>
      <c r="BH237" s="53"/>
      <c r="BI237" s="53"/>
      <c r="BJ237" s="53"/>
      <c r="BK237" s="53"/>
      <c r="BL237" s="53"/>
      <c r="BM237" s="53"/>
      <c r="BN237" s="53"/>
      <c r="BO237" s="53"/>
      <c r="BP237" s="84"/>
      <c r="BQ237" s="53"/>
      <c r="BR237" s="53"/>
      <c r="BS237" s="53"/>
      <c r="BT237" s="53"/>
      <c r="BU237" s="53"/>
      <c r="BV237" s="15"/>
      <c r="BW237" s="53"/>
      <c r="BX237" s="53"/>
      <c r="BY237" s="53"/>
      <c r="BZ237" s="53"/>
      <c r="CA237" s="53"/>
      <c r="CB237" s="53"/>
      <c r="CC237" s="53"/>
      <c r="CD237" s="53"/>
      <c r="CE237" s="85"/>
      <c r="CF237" s="53"/>
      <c r="CG237" s="53"/>
      <c r="CH237" s="53"/>
      <c r="CI237" s="53"/>
      <c r="CJ237" s="53"/>
      <c r="CK237" s="53"/>
      <c r="CL237" s="53"/>
    </row>
    <row r="238" spans="11:90" ht="14.25" customHeight="1" x14ac:dyDescent="0.35">
      <c r="K238" s="79"/>
      <c r="W238" s="81"/>
      <c r="AH238" s="82"/>
      <c r="AR238" s="81"/>
      <c r="AW238" s="82"/>
      <c r="BD238" s="53"/>
      <c r="BE238" s="79"/>
      <c r="BG238" s="90"/>
      <c r="BH238" s="53"/>
      <c r="BI238" s="53"/>
      <c r="BJ238" s="53"/>
      <c r="BK238" s="53"/>
      <c r="BL238" s="53"/>
      <c r="BM238" s="53"/>
      <c r="BN238" s="53"/>
      <c r="BO238" s="53"/>
      <c r="BP238" s="84"/>
      <c r="BQ238" s="53"/>
      <c r="BR238" s="53"/>
      <c r="BS238" s="53"/>
      <c r="BT238" s="53"/>
      <c r="BU238" s="53"/>
      <c r="BV238" s="15"/>
      <c r="BW238" s="53"/>
      <c r="BX238" s="53"/>
      <c r="BY238" s="53"/>
      <c r="BZ238" s="53"/>
      <c r="CA238" s="53"/>
      <c r="CB238" s="53"/>
      <c r="CC238" s="53"/>
      <c r="CD238" s="53"/>
      <c r="CE238" s="85"/>
      <c r="CF238" s="53"/>
      <c r="CG238" s="53"/>
      <c r="CH238" s="53"/>
      <c r="CI238" s="53"/>
      <c r="CJ238" s="53"/>
      <c r="CK238" s="53"/>
      <c r="CL238" s="53"/>
    </row>
    <row r="239" spans="11:90" ht="14.25" customHeight="1" x14ac:dyDescent="0.35">
      <c r="K239" s="79"/>
      <c r="W239" s="81"/>
      <c r="AH239" s="82"/>
      <c r="AR239" s="81"/>
      <c r="AW239" s="82"/>
      <c r="BD239" s="53"/>
      <c r="BE239" s="79"/>
      <c r="BG239" s="90"/>
      <c r="BH239" s="53"/>
      <c r="BI239" s="53"/>
      <c r="BJ239" s="53"/>
      <c r="BK239" s="53"/>
      <c r="BL239" s="53"/>
      <c r="BM239" s="53"/>
      <c r="BN239" s="53"/>
      <c r="BO239" s="53"/>
      <c r="BP239" s="84"/>
      <c r="BQ239" s="53"/>
      <c r="BR239" s="53"/>
      <c r="BS239" s="53"/>
      <c r="BT239" s="53"/>
      <c r="BU239" s="53"/>
      <c r="BV239" s="15"/>
      <c r="BW239" s="53"/>
      <c r="BX239" s="53"/>
      <c r="BY239" s="53"/>
      <c r="BZ239" s="53"/>
      <c r="CA239" s="53"/>
      <c r="CB239" s="53"/>
      <c r="CC239" s="53"/>
      <c r="CD239" s="53"/>
      <c r="CE239" s="85"/>
      <c r="CF239" s="53"/>
      <c r="CG239" s="53"/>
      <c r="CH239" s="53"/>
      <c r="CI239" s="53"/>
      <c r="CJ239" s="53"/>
      <c r="CK239" s="53"/>
      <c r="CL239" s="53"/>
    </row>
    <row r="240" spans="11:90" ht="14.25" customHeight="1" x14ac:dyDescent="0.35">
      <c r="K240" s="79"/>
      <c r="W240" s="81"/>
      <c r="AH240" s="82"/>
      <c r="AR240" s="81"/>
      <c r="AW240" s="82"/>
      <c r="BD240" s="53"/>
      <c r="BE240" s="79"/>
      <c r="BG240" s="90"/>
      <c r="BH240" s="53"/>
      <c r="BI240" s="53"/>
      <c r="BJ240" s="53"/>
      <c r="BK240" s="53"/>
      <c r="BL240" s="53"/>
      <c r="BM240" s="53"/>
      <c r="BN240" s="53"/>
      <c r="BO240" s="53"/>
      <c r="BP240" s="84"/>
      <c r="BQ240" s="53"/>
      <c r="BR240" s="53"/>
      <c r="BS240" s="53"/>
      <c r="BT240" s="53"/>
      <c r="BU240" s="53"/>
      <c r="BV240" s="15"/>
      <c r="BW240" s="53"/>
      <c r="BX240" s="53"/>
      <c r="BY240" s="53"/>
      <c r="BZ240" s="53"/>
      <c r="CA240" s="53"/>
      <c r="CB240" s="53"/>
      <c r="CC240" s="53"/>
      <c r="CD240" s="53"/>
      <c r="CE240" s="85"/>
      <c r="CF240" s="53"/>
      <c r="CG240" s="53"/>
      <c r="CH240" s="53"/>
      <c r="CI240" s="53"/>
      <c r="CJ240" s="53"/>
      <c r="CK240" s="53"/>
      <c r="CL240" s="53"/>
    </row>
    <row r="241" spans="11:90" ht="14.25" customHeight="1" x14ac:dyDescent="0.35">
      <c r="K241" s="79"/>
      <c r="W241" s="81"/>
      <c r="AH241" s="82"/>
      <c r="AR241" s="81"/>
      <c r="AW241" s="82"/>
      <c r="BD241" s="53"/>
      <c r="BE241" s="79"/>
      <c r="BG241" s="90"/>
      <c r="BH241" s="53"/>
      <c r="BI241" s="53"/>
      <c r="BJ241" s="53"/>
      <c r="BK241" s="53"/>
      <c r="BL241" s="53"/>
      <c r="BM241" s="53"/>
      <c r="BN241" s="53"/>
      <c r="BO241" s="53"/>
      <c r="BP241" s="84"/>
      <c r="BQ241" s="53"/>
      <c r="BR241" s="53"/>
      <c r="BS241" s="53"/>
      <c r="BT241" s="53"/>
      <c r="BU241" s="53"/>
      <c r="BV241" s="15"/>
      <c r="BW241" s="53"/>
      <c r="BX241" s="53"/>
      <c r="BY241" s="53"/>
      <c r="BZ241" s="53"/>
      <c r="CA241" s="53"/>
      <c r="CB241" s="53"/>
      <c r="CC241" s="53"/>
      <c r="CD241" s="53"/>
      <c r="CE241" s="85"/>
      <c r="CF241" s="53"/>
      <c r="CG241" s="53"/>
      <c r="CH241" s="53"/>
      <c r="CI241" s="53"/>
      <c r="CJ241" s="53"/>
      <c r="CK241" s="53"/>
      <c r="CL241" s="53"/>
    </row>
    <row r="242" spans="11:90" ht="14.25" customHeight="1" x14ac:dyDescent="0.35">
      <c r="K242" s="79"/>
      <c r="W242" s="81"/>
      <c r="AH242" s="82"/>
      <c r="AR242" s="81"/>
      <c r="AW242" s="82"/>
      <c r="BD242" s="53"/>
      <c r="BE242" s="79"/>
      <c r="BG242" s="90"/>
      <c r="BH242" s="53"/>
      <c r="BI242" s="53"/>
      <c r="BJ242" s="53"/>
      <c r="BK242" s="53"/>
      <c r="BL242" s="53"/>
      <c r="BM242" s="53"/>
      <c r="BN242" s="53"/>
      <c r="BO242" s="53"/>
      <c r="BP242" s="84"/>
      <c r="BQ242" s="53"/>
      <c r="BR242" s="53"/>
      <c r="BS242" s="53"/>
      <c r="BT242" s="53"/>
      <c r="BU242" s="53"/>
      <c r="BV242" s="15"/>
      <c r="BW242" s="53"/>
      <c r="BX242" s="53"/>
      <c r="BY242" s="53"/>
      <c r="BZ242" s="53"/>
      <c r="CA242" s="53"/>
      <c r="CB242" s="53"/>
      <c r="CC242" s="53"/>
      <c r="CD242" s="53"/>
      <c r="CE242" s="85"/>
      <c r="CF242" s="53"/>
      <c r="CG242" s="53"/>
      <c r="CH242" s="53"/>
      <c r="CI242" s="53"/>
      <c r="CJ242" s="53"/>
      <c r="CK242" s="53"/>
      <c r="CL242" s="53"/>
    </row>
    <row r="243" spans="11:90" ht="14.25" customHeight="1" x14ac:dyDescent="0.35">
      <c r="K243" s="79"/>
      <c r="W243" s="81"/>
      <c r="AH243" s="82"/>
      <c r="AR243" s="81"/>
      <c r="AW243" s="82"/>
      <c r="BD243" s="53"/>
      <c r="BE243" s="79"/>
      <c r="BG243" s="90"/>
      <c r="BH243" s="53"/>
      <c r="BI243" s="53"/>
      <c r="BJ243" s="53"/>
      <c r="BK243" s="53"/>
      <c r="BL243" s="53"/>
      <c r="BM243" s="53"/>
      <c r="BN243" s="53"/>
      <c r="BO243" s="53"/>
      <c r="BP243" s="84"/>
      <c r="BQ243" s="53"/>
      <c r="BR243" s="53"/>
      <c r="BS243" s="53"/>
      <c r="BT243" s="53"/>
      <c r="BU243" s="53"/>
      <c r="BV243" s="15"/>
      <c r="BW243" s="53"/>
      <c r="BX243" s="53"/>
      <c r="BY243" s="53"/>
      <c r="BZ243" s="53"/>
      <c r="CA243" s="53"/>
      <c r="CB243" s="53"/>
      <c r="CC243" s="53"/>
      <c r="CD243" s="53"/>
      <c r="CE243" s="85"/>
      <c r="CF243" s="53"/>
      <c r="CG243" s="53"/>
      <c r="CH243" s="53"/>
      <c r="CI243" s="53"/>
      <c r="CJ243" s="53"/>
      <c r="CK243" s="53"/>
      <c r="CL243" s="53"/>
    </row>
    <row r="244" spans="11:90" ht="14.25" customHeight="1" x14ac:dyDescent="0.35">
      <c r="K244" s="79"/>
      <c r="W244" s="81"/>
      <c r="AH244" s="82"/>
      <c r="AR244" s="81"/>
      <c r="AW244" s="82"/>
      <c r="BD244" s="53"/>
      <c r="BE244" s="79"/>
      <c r="BG244" s="90"/>
      <c r="BH244" s="53"/>
      <c r="BI244" s="53"/>
      <c r="BJ244" s="53"/>
      <c r="BK244" s="53"/>
      <c r="BL244" s="53"/>
      <c r="BM244" s="53"/>
      <c r="BN244" s="53"/>
      <c r="BO244" s="53"/>
      <c r="BP244" s="84"/>
      <c r="BQ244" s="53"/>
      <c r="BR244" s="53"/>
      <c r="BS244" s="53"/>
      <c r="BT244" s="53"/>
      <c r="BU244" s="53"/>
      <c r="BV244" s="15"/>
      <c r="BW244" s="53"/>
      <c r="BX244" s="53"/>
      <c r="BY244" s="53"/>
      <c r="BZ244" s="53"/>
      <c r="CA244" s="53"/>
      <c r="CB244" s="53"/>
      <c r="CC244" s="53"/>
      <c r="CD244" s="53"/>
      <c r="CE244" s="85"/>
      <c r="CF244" s="53"/>
      <c r="CG244" s="53"/>
      <c r="CH244" s="53"/>
      <c r="CI244" s="53"/>
      <c r="CJ244" s="53"/>
      <c r="CK244" s="53"/>
      <c r="CL244" s="53"/>
    </row>
    <row r="245" spans="11:90" ht="14.25" customHeight="1" x14ac:dyDescent="0.35">
      <c r="K245" s="79"/>
      <c r="W245" s="81"/>
      <c r="AH245" s="82"/>
      <c r="AR245" s="81"/>
      <c r="AW245" s="82"/>
      <c r="BD245" s="53"/>
      <c r="BE245" s="79"/>
      <c r="BG245" s="90"/>
      <c r="BH245" s="53"/>
      <c r="BI245" s="53"/>
      <c r="BJ245" s="53"/>
      <c r="BK245" s="53"/>
      <c r="BL245" s="53"/>
      <c r="BM245" s="53"/>
      <c r="BN245" s="53"/>
      <c r="BO245" s="53"/>
      <c r="BP245" s="84"/>
      <c r="BQ245" s="53"/>
      <c r="BR245" s="53"/>
      <c r="BS245" s="53"/>
      <c r="BT245" s="53"/>
      <c r="BU245" s="53"/>
      <c r="BV245" s="15"/>
      <c r="BW245" s="53"/>
      <c r="BX245" s="53"/>
      <c r="BY245" s="53"/>
      <c r="BZ245" s="53"/>
      <c r="CA245" s="53"/>
      <c r="CB245" s="53"/>
      <c r="CC245" s="53"/>
      <c r="CD245" s="53"/>
      <c r="CE245" s="85"/>
      <c r="CF245" s="53"/>
      <c r="CG245" s="53"/>
      <c r="CH245" s="53"/>
      <c r="CI245" s="53"/>
      <c r="CJ245" s="53"/>
      <c r="CK245" s="53"/>
      <c r="CL245" s="53"/>
    </row>
    <row r="246" spans="11:90" ht="14.25" customHeight="1" x14ac:dyDescent="0.35">
      <c r="K246" s="79"/>
      <c r="W246" s="81"/>
      <c r="AH246" s="82"/>
      <c r="AR246" s="81"/>
      <c r="AW246" s="82"/>
      <c r="BD246" s="53"/>
      <c r="BE246" s="79"/>
      <c r="BG246" s="90"/>
      <c r="BH246" s="53"/>
      <c r="BI246" s="53"/>
      <c r="BJ246" s="53"/>
      <c r="BK246" s="53"/>
      <c r="BL246" s="53"/>
      <c r="BM246" s="53"/>
      <c r="BN246" s="53"/>
      <c r="BO246" s="53"/>
      <c r="BP246" s="84"/>
      <c r="BQ246" s="53"/>
      <c r="BR246" s="53"/>
      <c r="BS246" s="53"/>
      <c r="BT246" s="53"/>
      <c r="BU246" s="53"/>
      <c r="BV246" s="15"/>
      <c r="BW246" s="53"/>
      <c r="BX246" s="53"/>
      <c r="BY246" s="53"/>
      <c r="BZ246" s="53"/>
      <c r="CA246" s="53"/>
      <c r="CB246" s="53"/>
      <c r="CC246" s="53"/>
      <c r="CD246" s="53"/>
      <c r="CE246" s="85"/>
      <c r="CF246" s="53"/>
      <c r="CG246" s="53"/>
      <c r="CH246" s="53"/>
      <c r="CI246" s="53"/>
      <c r="CJ246" s="53"/>
      <c r="CK246" s="53"/>
      <c r="CL246" s="53"/>
    </row>
    <row r="247" spans="11:90" ht="14.25" customHeight="1" x14ac:dyDescent="0.35">
      <c r="K247" s="79"/>
      <c r="W247" s="81"/>
      <c r="AH247" s="82"/>
      <c r="AR247" s="81"/>
      <c r="AW247" s="82"/>
      <c r="BD247" s="53"/>
      <c r="BE247" s="79"/>
      <c r="BG247" s="90"/>
      <c r="BH247" s="53"/>
      <c r="BI247" s="53"/>
      <c r="BJ247" s="53"/>
      <c r="BK247" s="53"/>
      <c r="BL247" s="53"/>
      <c r="BM247" s="53"/>
      <c r="BN247" s="53"/>
      <c r="BO247" s="53"/>
      <c r="BP247" s="84"/>
      <c r="BQ247" s="53"/>
      <c r="BR247" s="53"/>
      <c r="BS247" s="53"/>
      <c r="BT247" s="53"/>
      <c r="BU247" s="53"/>
      <c r="BV247" s="15"/>
      <c r="BW247" s="53"/>
      <c r="BX247" s="53"/>
      <c r="BY247" s="53"/>
      <c r="BZ247" s="53"/>
      <c r="CA247" s="53"/>
      <c r="CB247" s="53"/>
      <c r="CC247" s="53"/>
      <c r="CD247" s="53"/>
      <c r="CE247" s="85"/>
      <c r="CF247" s="53"/>
      <c r="CG247" s="53"/>
      <c r="CH247" s="53"/>
      <c r="CI247" s="53"/>
      <c r="CJ247" s="53"/>
      <c r="CK247" s="53"/>
      <c r="CL247" s="53"/>
    </row>
    <row r="248" spans="11:90" ht="14.25" customHeight="1" x14ac:dyDescent="0.35">
      <c r="K248" s="79"/>
      <c r="W248" s="81"/>
      <c r="AH248" s="82"/>
      <c r="AR248" s="81"/>
      <c r="AW248" s="82"/>
      <c r="BD248" s="53"/>
      <c r="BE248" s="79"/>
      <c r="BG248" s="90"/>
      <c r="BH248" s="53"/>
      <c r="BI248" s="53"/>
      <c r="BJ248" s="53"/>
      <c r="BK248" s="53"/>
      <c r="BL248" s="53"/>
      <c r="BM248" s="53"/>
      <c r="BN248" s="53"/>
      <c r="BO248" s="53"/>
      <c r="BP248" s="84"/>
      <c r="BQ248" s="53"/>
      <c r="BR248" s="53"/>
      <c r="BS248" s="53"/>
      <c r="BT248" s="53"/>
      <c r="BU248" s="53"/>
      <c r="BV248" s="15"/>
      <c r="BW248" s="53"/>
      <c r="BX248" s="53"/>
      <c r="BY248" s="53"/>
      <c r="BZ248" s="53"/>
      <c r="CA248" s="53"/>
      <c r="CB248" s="53"/>
      <c r="CC248" s="53"/>
      <c r="CD248" s="53"/>
      <c r="CE248" s="85"/>
      <c r="CF248" s="53"/>
      <c r="CG248" s="53"/>
      <c r="CH248" s="53"/>
      <c r="CI248" s="53"/>
      <c r="CJ248" s="53"/>
      <c r="CK248" s="53"/>
      <c r="CL248" s="53"/>
    </row>
    <row r="249" spans="11:90" ht="14.25" customHeight="1" x14ac:dyDescent="0.35">
      <c r="K249" s="79"/>
      <c r="W249" s="81"/>
      <c r="AH249" s="82"/>
      <c r="AR249" s="81"/>
      <c r="AW249" s="82"/>
      <c r="BD249" s="53"/>
      <c r="BE249" s="79"/>
      <c r="BG249" s="90"/>
      <c r="BH249" s="53"/>
      <c r="BI249" s="53"/>
      <c r="BJ249" s="53"/>
      <c r="BK249" s="53"/>
      <c r="BL249" s="53"/>
      <c r="BM249" s="53"/>
      <c r="BN249" s="53"/>
      <c r="BO249" s="53"/>
      <c r="BP249" s="84"/>
      <c r="BQ249" s="53"/>
      <c r="BR249" s="53"/>
      <c r="BS249" s="53"/>
      <c r="BT249" s="53"/>
      <c r="BU249" s="53"/>
      <c r="BV249" s="15"/>
      <c r="BW249" s="53"/>
      <c r="BX249" s="53"/>
      <c r="BY249" s="53"/>
      <c r="BZ249" s="53"/>
      <c r="CA249" s="53"/>
      <c r="CB249" s="53"/>
      <c r="CC249" s="53"/>
      <c r="CD249" s="53"/>
      <c r="CE249" s="85"/>
      <c r="CF249" s="53"/>
      <c r="CG249" s="53"/>
      <c r="CH249" s="53"/>
      <c r="CI249" s="53"/>
      <c r="CJ249" s="53"/>
      <c r="CK249" s="53"/>
      <c r="CL249" s="53"/>
    </row>
    <row r="250" spans="11:90" ht="14.25" customHeight="1" x14ac:dyDescent="0.35">
      <c r="K250" s="79"/>
      <c r="W250" s="81"/>
      <c r="AH250" s="82"/>
      <c r="AR250" s="81"/>
      <c r="AW250" s="82"/>
      <c r="BD250" s="53"/>
      <c r="BE250" s="79"/>
      <c r="BG250" s="90"/>
      <c r="BH250" s="53"/>
      <c r="BI250" s="53"/>
      <c r="BJ250" s="53"/>
      <c r="BK250" s="53"/>
      <c r="BL250" s="53"/>
      <c r="BM250" s="53"/>
      <c r="BN250" s="53"/>
      <c r="BO250" s="53"/>
      <c r="BP250" s="84"/>
      <c r="BQ250" s="53"/>
      <c r="BR250" s="53"/>
      <c r="BS250" s="53"/>
      <c r="BT250" s="53"/>
      <c r="BU250" s="53"/>
      <c r="BV250" s="15"/>
      <c r="BW250" s="53"/>
      <c r="BX250" s="53"/>
      <c r="BY250" s="53"/>
      <c r="BZ250" s="53"/>
      <c r="CA250" s="53"/>
      <c r="CB250" s="53"/>
      <c r="CC250" s="53"/>
      <c r="CD250" s="53"/>
      <c r="CE250" s="85"/>
      <c r="CF250" s="53"/>
      <c r="CG250" s="53"/>
      <c r="CH250" s="53"/>
      <c r="CI250" s="53"/>
      <c r="CJ250" s="53"/>
      <c r="CK250" s="53"/>
      <c r="CL250" s="53"/>
    </row>
    <row r="251" spans="11:90" ht="14.25" customHeight="1" x14ac:dyDescent="0.35">
      <c r="K251" s="79"/>
      <c r="W251" s="81"/>
      <c r="AH251" s="82"/>
      <c r="AR251" s="81"/>
      <c r="AW251" s="82"/>
      <c r="BD251" s="53"/>
      <c r="BE251" s="79"/>
      <c r="BG251" s="90"/>
      <c r="BH251" s="53"/>
      <c r="BI251" s="53"/>
      <c r="BJ251" s="53"/>
      <c r="BK251" s="53"/>
      <c r="BL251" s="53"/>
      <c r="BM251" s="53"/>
      <c r="BN251" s="53"/>
      <c r="BO251" s="53"/>
      <c r="BP251" s="84"/>
      <c r="BQ251" s="53"/>
      <c r="BR251" s="53"/>
      <c r="BS251" s="53"/>
      <c r="BT251" s="53"/>
      <c r="BU251" s="53"/>
      <c r="BV251" s="15"/>
      <c r="BW251" s="53"/>
      <c r="BX251" s="53"/>
      <c r="BY251" s="53"/>
      <c r="BZ251" s="53"/>
      <c r="CA251" s="53"/>
      <c r="CB251" s="53"/>
      <c r="CC251" s="53"/>
      <c r="CD251" s="53"/>
      <c r="CE251" s="85"/>
      <c r="CF251" s="53"/>
      <c r="CG251" s="53"/>
      <c r="CH251" s="53"/>
      <c r="CI251" s="53"/>
      <c r="CJ251" s="53"/>
      <c r="CK251" s="53"/>
      <c r="CL251" s="53"/>
    </row>
    <row r="252" spans="11:90" ht="14.25" customHeight="1" x14ac:dyDescent="0.35">
      <c r="K252" s="79"/>
      <c r="W252" s="81"/>
      <c r="AH252" s="82"/>
      <c r="AR252" s="81"/>
      <c r="AW252" s="82"/>
      <c r="BD252" s="53"/>
      <c r="BE252" s="79"/>
      <c r="BG252" s="90"/>
      <c r="BH252" s="53"/>
      <c r="BI252" s="53"/>
      <c r="BJ252" s="53"/>
      <c r="BK252" s="53"/>
      <c r="BL252" s="53"/>
      <c r="BM252" s="53"/>
      <c r="BN252" s="53"/>
      <c r="BO252" s="53"/>
      <c r="BP252" s="84"/>
      <c r="BQ252" s="53"/>
      <c r="BR252" s="53"/>
      <c r="BS252" s="53"/>
      <c r="BT252" s="53"/>
      <c r="BU252" s="53"/>
      <c r="BV252" s="15"/>
      <c r="BW252" s="53"/>
      <c r="BX252" s="53"/>
      <c r="BY252" s="53"/>
      <c r="BZ252" s="53"/>
      <c r="CA252" s="53"/>
      <c r="CB252" s="53"/>
      <c r="CC252" s="53"/>
      <c r="CD252" s="53"/>
      <c r="CE252" s="85"/>
      <c r="CF252" s="53"/>
      <c r="CG252" s="53"/>
      <c r="CH252" s="53"/>
      <c r="CI252" s="53"/>
      <c r="CJ252" s="53"/>
      <c r="CK252" s="53"/>
      <c r="CL252" s="53"/>
    </row>
    <row r="253" spans="11:90" ht="14.25" customHeight="1" x14ac:dyDescent="0.35">
      <c r="K253" s="79"/>
      <c r="W253" s="81"/>
      <c r="AH253" s="82"/>
      <c r="AR253" s="81"/>
      <c r="AW253" s="82"/>
      <c r="BD253" s="53"/>
      <c r="BE253" s="79"/>
      <c r="BG253" s="90"/>
      <c r="BH253" s="53"/>
      <c r="BI253" s="53"/>
      <c r="BJ253" s="53"/>
      <c r="BK253" s="53"/>
      <c r="BL253" s="53"/>
      <c r="BM253" s="53"/>
      <c r="BN253" s="53"/>
      <c r="BO253" s="53"/>
      <c r="BP253" s="84"/>
      <c r="BQ253" s="53"/>
      <c r="BR253" s="53"/>
      <c r="BS253" s="53"/>
      <c r="BT253" s="53"/>
      <c r="BU253" s="53"/>
      <c r="BV253" s="15"/>
      <c r="BW253" s="53"/>
      <c r="BX253" s="53"/>
      <c r="BY253" s="53"/>
      <c r="BZ253" s="53"/>
      <c r="CA253" s="53"/>
      <c r="CB253" s="53"/>
      <c r="CC253" s="53"/>
      <c r="CD253" s="53"/>
      <c r="CE253" s="85"/>
      <c r="CF253" s="53"/>
      <c r="CG253" s="53"/>
      <c r="CH253" s="53"/>
      <c r="CI253" s="53"/>
      <c r="CJ253" s="53"/>
      <c r="CK253" s="53"/>
      <c r="CL253" s="53"/>
    </row>
    <row r="254" spans="11:90" ht="14.25" customHeight="1" x14ac:dyDescent="0.35">
      <c r="K254" s="79"/>
      <c r="W254" s="81"/>
      <c r="AH254" s="82"/>
      <c r="AR254" s="81"/>
      <c r="AW254" s="82"/>
      <c r="BD254" s="53"/>
      <c r="BE254" s="79"/>
      <c r="BG254" s="90"/>
      <c r="BH254" s="53"/>
      <c r="BI254" s="53"/>
      <c r="BJ254" s="53"/>
      <c r="BK254" s="53"/>
      <c r="BL254" s="53"/>
      <c r="BM254" s="53"/>
      <c r="BN254" s="53"/>
      <c r="BO254" s="53"/>
      <c r="BP254" s="84"/>
      <c r="BQ254" s="53"/>
      <c r="BR254" s="53"/>
      <c r="BS254" s="53"/>
      <c r="BT254" s="53"/>
      <c r="BU254" s="53"/>
      <c r="BV254" s="15"/>
      <c r="BW254" s="53"/>
      <c r="BX254" s="53"/>
      <c r="BY254" s="53"/>
      <c r="BZ254" s="53"/>
      <c r="CA254" s="53"/>
      <c r="CB254" s="53"/>
      <c r="CC254" s="53"/>
      <c r="CD254" s="53"/>
      <c r="CE254" s="85"/>
      <c r="CF254" s="53"/>
      <c r="CG254" s="53"/>
      <c r="CH254" s="53"/>
      <c r="CI254" s="53"/>
      <c r="CJ254" s="53"/>
      <c r="CK254" s="53"/>
      <c r="CL254" s="53"/>
    </row>
    <row r="255" spans="11:90" ht="14.25" customHeight="1" x14ac:dyDescent="0.35">
      <c r="K255" s="79"/>
      <c r="W255" s="81"/>
      <c r="AH255" s="82"/>
      <c r="AR255" s="81"/>
      <c r="AW255" s="82"/>
      <c r="BD255" s="53"/>
      <c r="BE255" s="79"/>
      <c r="BG255" s="90"/>
      <c r="BH255" s="53"/>
      <c r="BI255" s="53"/>
      <c r="BJ255" s="53"/>
      <c r="BK255" s="53"/>
      <c r="BL255" s="53"/>
      <c r="BM255" s="53"/>
      <c r="BN255" s="53"/>
      <c r="BO255" s="53"/>
      <c r="BP255" s="84"/>
      <c r="BQ255" s="53"/>
      <c r="BR255" s="53"/>
      <c r="BS255" s="53"/>
      <c r="BT255" s="53"/>
      <c r="BU255" s="53"/>
      <c r="BV255" s="15"/>
      <c r="BW255" s="53"/>
      <c r="BX255" s="53"/>
      <c r="BY255" s="53"/>
      <c r="BZ255" s="53"/>
      <c r="CA255" s="53"/>
      <c r="CB255" s="53"/>
      <c r="CC255" s="53"/>
      <c r="CD255" s="53"/>
      <c r="CE255" s="85"/>
      <c r="CF255" s="53"/>
      <c r="CG255" s="53"/>
      <c r="CH255" s="53"/>
      <c r="CI255" s="53"/>
      <c r="CJ255" s="53"/>
      <c r="CK255" s="53"/>
      <c r="CL255" s="53"/>
    </row>
    <row r="256" spans="11:90" ht="14.25" customHeight="1" x14ac:dyDescent="0.35">
      <c r="K256" s="79"/>
      <c r="W256" s="81"/>
      <c r="AH256" s="82"/>
      <c r="AR256" s="81"/>
      <c r="AW256" s="82"/>
      <c r="BD256" s="53"/>
      <c r="BE256" s="79"/>
      <c r="BG256" s="90"/>
      <c r="BH256" s="53"/>
      <c r="BI256" s="53"/>
      <c r="BJ256" s="53"/>
      <c r="BK256" s="53"/>
      <c r="BL256" s="53"/>
      <c r="BM256" s="53"/>
      <c r="BN256" s="53"/>
      <c r="BO256" s="53"/>
      <c r="BP256" s="84"/>
      <c r="BQ256" s="53"/>
      <c r="BR256" s="53"/>
      <c r="BS256" s="53"/>
      <c r="BT256" s="53"/>
      <c r="BU256" s="53"/>
      <c r="BV256" s="15"/>
      <c r="BW256" s="53"/>
      <c r="BX256" s="53"/>
      <c r="BY256" s="53"/>
      <c r="BZ256" s="53"/>
      <c r="CA256" s="53"/>
      <c r="CB256" s="53"/>
      <c r="CC256" s="53"/>
      <c r="CD256" s="53"/>
      <c r="CE256" s="85"/>
      <c r="CF256" s="53"/>
      <c r="CG256" s="53"/>
      <c r="CH256" s="53"/>
      <c r="CI256" s="53"/>
      <c r="CJ256" s="53"/>
      <c r="CK256" s="53"/>
      <c r="CL256" s="53"/>
    </row>
    <row r="257" spans="11:90" ht="14.25" customHeight="1" x14ac:dyDescent="0.35">
      <c r="K257" s="79"/>
      <c r="W257" s="81"/>
      <c r="AH257" s="82"/>
      <c r="AR257" s="81"/>
      <c r="AW257" s="82"/>
      <c r="BD257" s="53"/>
      <c r="BE257" s="79"/>
      <c r="BG257" s="90"/>
      <c r="BH257" s="53"/>
      <c r="BI257" s="53"/>
      <c r="BJ257" s="53"/>
      <c r="BK257" s="53"/>
      <c r="BL257" s="53"/>
      <c r="BM257" s="53"/>
      <c r="BN257" s="53"/>
      <c r="BO257" s="53"/>
      <c r="BP257" s="84"/>
      <c r="BQ257" s="53"/>
      <c r="BR257" s="53"/>
      <c r="BS257" s="53"/>
      <c r="BT257" s="53"/>
      <c r="BU257" s="53"/>
      <c r="BV257" s="15"/>
      <c r="BW257" s="53"/>
      <c r="BX257" s="53"/>
      <c r="BY257" s="53"/>
      <c r="BZ257" s="53"/>
      <c r="CA257" s="53"/>
      <c r="CB257" s="53"/>
      <c r="CC257" s="53"/>
      <c r="CD257" s="53"/>
      <c r="CE257" s="85"/>
      <c r="CF257" s="53"/>
      <c r="CG257" s="53"/>
      <c r="CH257" s="53"/>
      <c r="CI257" s="53"/>
      <c r="CJ257" s="53"/>
      <c r="CK257" s="53"/>
      <c r="CL257" s="53"/>
    </row>
    <row r="258" spans="11:90" ht="14.25" customHeight="1" x14ac:dyDescent="0.35">
      <c r="K258" s="79"/>
      <c r="W258" s="81"/>
      <c r="AH258" s="82"/>
      <c r="AR258" s="81"/>
      <c r="AW258" s="82"/>
      <c r="BD258" s="53"/>
      <c r="BE258" s="79"/>
      <c r="BG258" s="90"/>
      <c r="BH258" s="53"/>
      <c r="BI258" s="53"/>
      <c r="BJ258" s="53"/>
      <c r="BK258" s="53"/>
      <c r="BL258" s="53"/>
      <c r="BM258" s="53"/>
      <c r="BN258" s="53"/>
      <c r="BO258" s="53"/>
      <c r="BP258" s="84"/>
      <c r="BQ258" s="53"/>
      <c r="BR258" s="53"/>
      <c r="BS258" s="53"/>
      <c r="BT258" s="53"/>
      <c r="BU258" s="53"/>
      <c r="BV258" s="15"/>
      <c r="BW258" s="53"/>
      <c r="BX258" s="53"/>
      <c r="BY258" s="53"/>
      <c r="BZ258" s="53"/>
      <c r="CA258" s="53"/>
      <c r="CB258" s="53"/>
      <c r="CC258" s="53"/>
      <c r="CD258" s="53"/>
      <c r="CE258" s="85"/>
      <c r="CF258" s="53"/>
      <c r="CG258" s="53"/>
      <c r="CH258" s="53"/>
      <c r="CI258" s="53"/>
      <c r="CJ258" s="53"/>
      <c r="CK258" s="53"/>
      <c r="CL258" s="53"/>
    </row>
    <row r="259" spans="11:90" ht="14.25" customHeight="1" x14ac:dyDescent="0.35">
      <c r="K259" s="79"/>
      <c r="W259" s="81"/>
      <c r="AH259" s="82"/>
      <c r="AR259" s="81"/>
      <c r="AW259" s="82"/>
      <c r="BD259" s="53"/>
      <c r="BE259" s="79"/>
      <c r="BG259" s="90"/>
      <c r="BH259" s="53"/>
      <c r="BI259" s="53"/>
      <c r="BJ259" s="53"/>
      <c r="BK259" s="53"/>
      <c r="BL259" s="53"/>
      <c r="BM259" s="53"/>
      <c r="BN259" s="53"/>
      <c r="BO259" s="53"/>
      <c r="BP259" s="84"/>
      <c r="BQ259" s="53"/>
      <c r="BR259" s="53"/>
      <c r="BS259" s="53"/>
      <c r="BT259" s="53"/>
      <c r="BU259" s="53"/>
      <c r="BV259" s="15"/>
      <c r="BW259" s="53"/>
      <c r="BX259" s="53"/>
      <c r="BY259" s="53"/>
      <c r="BZ259" s="53"/>
      <c r="CA259" s="53"/>
      <c r="CB259" s="53"/>
      <c r="CC259" s="53"/>
      <c r="CD259" s="53"/>
      <c r="CE259" s="85"/>
      <c r="CF259" s="53"/>
      <c r="CG259" s="53"/>
      <c r="CH259" s="53"/>
      <c r="CI259" s="53"/>
      <c r="CJ259" s="53"/>
      <c r="CK259" s="53"/>
      <c r="CL259" s="53"/>
    </row>
    <row r="260" spans="11:90" ht="14.25" customHeight="1" x14ac:dyDescent="0.35">
      <c r="K260" s="79"/>
      <c r="W260" s="81"/>
      <c r="AH260" s="82"/>
      <c r="AR260" s="81"/>
      <c r="AW260" s="82"/>
      <c r="BD260" s="53"/>
      <c r="BE260" s="79"/>
      <c r="BG260" s="90"/>
      <c r="BH260" s="53"/>
      <c r="BI260" s="53"/>
      <c r="BJ260" s="53"/>
      <c r="BK260" s="53"/>
      <c r="BL260" s="53"/>
      <c r="BM260" s="53"/>
      <c r="BN260" s="53"/>
      <c r="BO260" s="53"/>
      <c r="BP260" s="84"/>
      <c r="BQ260" s="53"/>
      <c r="BR260" s="53"/>
      <c r="BS260" s="53"/>
      <c r="BT260" s="53"/>
      <c r="BU260" s="53"/>
      <c r="BV260" s="15"/>
      <c r="BW260" s="53"/>
      <c r="BX260" s="53"/>
      <c r="BY260" s="53"/>
      <c r="BZ260" s="53"/>
      <c r="CA260" s="53"/>
      <c r="CB260" s="53"/>
      <c r="CC260" s="53"/>
      <c r="CD260" s="53"/>
      <c r="CE260" s="85"/>
      <c r="CF260" s="53"/>
      <c r="CG260" s="53"/>
      <c r="CH260" s="53"/>
      <c r="CI260" s="53"/>
      <c r="CJ260" s="53"/>
      <c r="CK260" s="53"/>
      <c r="CL260" s="53"/>
    </row>
    <row r="261" spans="11:90" ht="14.25" customHeight="1" x14ac:dyDescent="0.35">
      <c r="K261" s="79"/>
      <c r="W261" s="81"/>
      <c r="AH261" s="82"/>
      <c r="AR261" s="81"/>
      <c r="AW261" s="82"/>
      <c r="BD261" s="53"/>
      <c r="BE261" s="79"/>
      <c r="BG261" s="90"/>
      <c r="BH261" s="53"/>
      <c r="BI261" s="53"/>
      <c r="BJ261" s="53"/>
      <c r="BK261" s="53"/>
      <c r="BL261" s="53"/>
      <c r="BM261" s="53"/>
      <c r="BN261" s="53"/>
      <c r="BO261" s="53"/>
      <c r="BP261" s="84"/>
      <c r="BQ261" s="53"/>
      <c r="BR261" s="53"/>
      <c r="BS261" s="53"/>
      <c r="BT261" s="53"/>
      <c r="BU261" s="53"/>
      <c r="BV261" s="15"/>
      <c r="BW261" s="53"/>
      <c r="BX261" s="53"/>
      <c r="BY261" s="53"/>
      <c r="BZ261" s="53"/>
      <c r="CA261" s="53"/>
      <c r="CB261" s="53"/>
      <c r="CC261" s="53"/>
      <c r="CD261" s="53"/>
      <c r="CE261" s="85"/>
      <c r="CF261" s="53"/>
      <c r="CG261" s="53"/>
      <c r="CH261" s="53"/>
      <c r="CI261" s="53"/>
      <c r="CJ261" s="53"/>
      <c r="CK261" s="53"/>
      <c r="CL261" s="53"/>
    </row>
    <row r="262" spans="11:90" ht="14.25" customHeight="1" x14ac:dyDescent="0.35">
      <c r="K262" s="79"/>
      <c r="W262" s="81"/>
      <c r="AH262" s="82"/>
      <c r="AR262" s="81"/>
      <c r="AW262" s="82"/>
      <c r="BD262" s="53"/>
      <c r="BE262" s="79"/>
      <c r="BG262" s="90"/>
      <c r="BH262" s="53"/>
      <c r="BI262" s="53"/>
      <c r="BJ262" s="53"/>
      <c r="BK262" s="53"/>
      <c r="BL262" s="53"/>
      <c r="BM262" s="53"/>
      <c r="BN262" s="53"/>
      <c r="BO262" s="53"/>
      <c r="BP262" s="84"/>
      <c r="BQ262" s="53"/>
      <c r="BR262" s="53"/>
      <c r="BS262" s="53"/>
      <c r="BT262" s="53"/>
      <c r="BU262" s="53"/>
      <c r="BV262" s="15"/>
      <c r="BW262" s="53"/>
      <c r="BX262" s="53"/>
      <c r="BY262" s="53"/>
      <c r="BZ262" s="53"/>
      <c r="CA262" s="53"/>
      <c r="CB262" s="53"/>
      <c r="CC262" s="53"/>
      <c r="CD262" s="53"/>
      <c r="CE262" s="85"/>
      <c r="CF262" s="53"/>
      <c r="CG262" s="53"/>
      <c r="CH262" s="53"/>
      <c r="CI262" s="53"/>
      <c r="CJ262" s="53"/>
      <c r="CK262" s="53"/>
      <c r="CL262" s="53"/>
    </row>
    <row r="263" spans="11:90" ht="14.25" customHeight="1" x14ac:dyDescent="0.35">
      <c r="K263" s="79"/>
      <c r="W263" s="81"/>
      <c r="AH263" s="82"/>
      <c r="AR263" s="81"/>
      <c r="AW263" s="82"/>
      <c r="BD263" s="53"/>
      <c r="BE263" s="79"/>
      <c r="BG263" s="90"/>
      <c r="BH263" s="53"/>
      <c r="BI263" s="53"/>
      <c r="BJ263" s="53"/>
      <c r="BK263" s="53"/>
      <c r="BL263" s="53"/>
      <c r="BM263" s="53"/>
      <c r="BN263" s="53"/>
      <c r="BO263" s="53"/>
      <c r="BP263" s="84"/>
      <c r="BQ263" s="53"/>
      <c r="BR263" s="53"/>
      <c r="BS263" s="53"/>
      <c r="BT263" s="53"/>
      <c r="BU263" s="53"/>
      <c r="BV263" s="15"/>
      <c r="BW263" s="53"/>
      <c r="BX263" s="53"/>
      <c r="BY263" s="53"/>
      <c r="BZ263" s="53"/>
      <c r="CA263" s="53"/>
      <c r="CB263" s="53"/>
      <c r="CC263" s="53"/>
      <c r="CD263" s="53"/>
      <c r="CE263" s="85"/>
      <c r="CF263" s="53"/>
      <c r="CG263" s="53"/>
      <c r="CH263" s="53"/>
      <c r="CI263" s="53"/>
      <c r="CJ263" s="53"/>
      <c r="CK263" s="53"/>
      <c r="CL263" s="53"/>
    </row>
    <row r="264" spans="11:90" ht="14.25" customHeight="1" x14ac:dyDescent="0.35">
      <c r="K264" s="79"/>
      <c r="W264" s="81"/>
      <c r="AH264" s="82"/>
      <c r="AR264" s="81"/>
      <c r="AW264" s="82"/>
      <c r="BD264" s="53"/>
      <c r="BE264" s="79"/>
      <c r="BG264" s="90"/>
      <c r="BH264" s="53"/>
      <c r="BI264" s="53"/>
      <c r="BJ264" s="53"/>
      <c r="BK264" s="53"/>
      <c r="BL264" s="53"/>
      <c r="BM264" s="53"/>
      <c r="BN264" s="53"/>
      <c r="BO264" s="53"/>
      <c r="BP264" s="84"/>
      <c r="BQ264" s="53"/>
      <c r="BR264" s="53"/>
      <c r="BS264" s="53"/>
      <c r="BT264" s="53"/>
      <c r="BU264" s="53"/>
      <c r="BV264" s="15"/>
      <c r="BW264" s="53"/>
      <c r="BX264" s="53"/>
      <c r="BY264" s="53"/>
      <c r="BZ264" s="53"/>
      <c r="CA264" s="53"/>
      <c r="CB264" s="53"/>
      <c r="CC264" s="53"/>
      <c r="CD264" s="53"/>
      <c r="CE264" s="85"/>
      <c r="CF264" s="53"/>
      <c r="CG264" s="53"/>
      <c r="CH264" s="53"/>
      <c r="CI264" s="53"/>
      <c r="CJ264" s="53"/>
      <c r="CK264" s="53"/>
      <c r="CL264" s="53"/>
    </row>
    <row r="265" spans="11:90" ht="14.25" customHeight="1" x14ac:dyDescent="0.35">
      <c r="K265" s="79"/>
      <c r="W265" s="81"/>
      <c r="AH265" s="82"/>
      <c r="AR265" s="81"/>
      <c r="AW265" s="82"/>
      <c r="BD265" s="53"/>
      <c r="BE265" s="79"/>
      <c r="BG265" s="90"/>
      <c r="BH265" s="53"/>
      <c r="BI265" s="53"/>
      <c r="BJ265" s="53"/>
      <c r="BK265" s="53"/>
      <c r="BL265" s="53"/>
      <c r="BM265" s="53"/>
      <c r="BN265" s="53"/>
      <c r="BO265" s="53"/>
      <c r="BP265" s="84"/>
      <c r="BQ265" s="53"/>
      <c r="BR265" s="53"/>
      <c r="BS265" s="53"/>
      <c r="BT265" s="53"/>
      <c r="BU265" s="53"/>
      <c r="BV265" s="15"/>
      <c r="BW265" s="53"/>
      <c r="BX265" s="53"/>
      <c r="BY265" s="53"/>
      <c r="BZ265" s="53"/>
      <c r="CA265" s="53"/>
      <c r="CB265" s="53"/>
      <c r="CC265" s="53"/>
      <c r="CD265" s="53"/>
      <c r="CE265" s="85"/>
      <c r="CF265" s="53"/>
      <c r="CG265" s="53"/>
      <c r="CH265" s="53"/>
      <c r="CI265" s="53"/>
      <c r="CJ265" s="53"/>
      <c r="CK265" s="53"/>
      <c r="CL265" s="53"/>
    </row>
    <row r="266" spans="11:90" ht="14.25" customHeight="1" x14ac:dyDescent="0.35">
      <c r="K266" s="79"/>
      <c r="W266" s="81"/>
      <c r="AH266" s="82"/>
      <c r="AR266" s="81"/>
      <c r="AW266" s="82"/>
      <c r="BD266" s="53"/>
      <c r="BE266" s="79"/>
      <c r="BG266" s="90"/>
      <c r="BH266" s="53"/>
      <c r="BI266" s="53"/>
      <c r="BJ266" s="53"/>
      <c r="BK266" s="53"/>
      <c r="BL266" s="53"/>
      <c r="BM266" s="53"/>
      <c r="BN266" s="53"/>
      <c r="BO266" s="53"/>
      <c r="BP266" s="84"/>
      <c r="BQ266" s="53"/>
      <c r="BR266" s="53"/>
      <c r="BS266" s="53"/>
      <c r="BT266" s="53"/>
      <c r="BU266" s="53"/>
      <c r="BV266" s="15"/>
      <c r="BW266" s="53"/>
      <c r="BX266" s="53"/>
      <c r="BY266" s="53"/>
      <c r="BZ266" s="53"/>
      <c r="CA266" s="53"/>
      <c r="CB266" s="53"/>
      <c r="CC266" s="53"/>
      <c r="CD266" s="53"/>
      <c r="CE266" s="85"/>
      <c r="CF266" s="53"/>
      <c r="CG266" s="53"/>
      <c r="CH266" s="53"/>
      <c r="CI266" s="53"/>
      <c r="CJ266" s="53"/>
      <c r="CK266" s="53"/>
      <c r="CL266" s="53"/>
    </row>
    <row r="267" spans="11:90" ht="14.25" customHeight="1" x14ac:dyDescent="0.35">
      <c r="K267" s="79"/>
      <c r="W267" s="81"/>
      <c r="AH267" s="82"/>
      <c r="AR267" s="81"/>
      <c r="AW267" s="82"/>
      <c r="BD267" s="53"/>
      <c r="BE267" s="79"/>
      <c r="BG267" s="90"/>
      <c r="BH267" s="53"/>
      <c r="BI267" s="53"/>
      <c r="BJ267" s="53"/>
      <c r="BK267" s="53"/>
      <c r="BL267" s="53"/>
      <c r="BM267" s="53"/>
      <c r="BN267" s="53"/>
      <c r="BO267" s="53"/>
      <c r="BP267" s="84"/>
      <c r="BQ267" s="53"/>
      <c r="BR267" s="53"/>
      <c r="BS267" s="53"/>
      <c r="BT267" s="53"/>
      <c r="BU267" s="53"/>
      <c r="BV267" s="15"/>
      <c r="BW267" s="53"/>
      <c r="BX267" s="53"/>
      <c r="BY267" s="53"/>
      <c r="BZ267" s="53"/>
      <c r="CA267" s="53"/>
      <c r="CB267" s="53"/>
      <c r="CC267" s="53"/>
      <c r="CD267" s="53"/>
      <c r="CE267" s="85"/>
      <c r="CF267" s="53"/>
      <c r="CG267" s="53"/>
      <c r="CH267" s="53"/>
      <c r="CI267" s="53"/>
      <c r="CJ267" s="53"/>
      <c r="CK267" s="53"/>
      <c r="CL267" s="53"/>
    </row>
    <row r="268" spans="11:90" ht="14.25" customHeight="1" x14ac:dyDescent="0.35">
      <c r="K268" s="79"/>
      <c r="W268" s="81"/>
      <c r="AH268" s="82"/>
      <c r="AR268" s="81"/>
      <c r="AW268" s="82"/>
      <c r="BD268" s="53"/>
      <c r="BE268" s="79"/>
      <c r="BG268" s="90"/>
      <c r="BH268" s="53"/>
      <c r="BI268" s="53"/>
      <c r="BJ268" s="53"/>
      <c r="BK268" s="53"/>
      <c r="BL268" s="53"/>
      <c r="BM268" s="53"/>
      <c r="BN268" s="53"/>
      <c r="BO268" s="53"/>
      <c r="BP268" s="84"/>
      <c r="BQ268" s="53"/>
      <c r="BR268" s="53"/>
      <c r="BS268" s="53"/>
      <c r="BT268" s="53"/>
      <c r="BU268" s="53"/>
      <c r="BV268" s="15"/>
      <c r="BW268" s="53"/>
      <c r="BX268" s="53"/>
      <c r="BY268" s="53"/>
      <c r="BZ268" s="53"/>
      <c r="CA268" s="53"/>
      <c r="CB268" s="53"/>
      <c r="CC268" s="53"/>
      <c r="CD268" s="53"/>
      <c r="CE268" s="85"/>
      <c r="CF268" s="53"/>
      <c r="CG268" s="53"/>
      <c r="CH268" s="53"/>
      <c r="CI268" s="53"/>
      <c r="CJ268" s="53"/>
      <c r="CK268" s="53"/>
      <c r="CL268" s="53"/>
    </row>
    <row r="269" spans="11:90" ht="14.25" customHeight="1" x14ac:dyDescent="0.35">
      <c r="K269" s="79"/>
      <c r="W269" s="81"/>
      <c r="AH269" s="82"/>
      <c r="AR269" s="81"/>
      <c r="AW269" s="82"/>
      <c r="BD269" s="53"/>
      <c r="BE269" s="79"/>
      <c r="BG269" s="90"/>
      <c r="BH269" s="53"/>
      <c r="BI269" s="53"/>
      <c r="BJ269" s="53"/>
      <c r="BK269" s="53"/>
      <c r="BL269" s="53"/>
      <c r="BM269" s="53"/>
      <c r="BN269" s="53"/>
      <c r="BO269" s="53"/>
      <c r="BP269" s="84"/>
      <c r="BQ269" s="53"/>
      <c r="BR269" s="53"/>
      <c r="BS269" s="53"/>
      <c r="BT269" s="53"/>
      <c r="BU269" s="53"/>
      <c r="BV269" s="15"/>
      <c r="BW269" s="53"/>
      <c r="BX269" s="53"/>
      <c r="BY269" s="53"/>
      <c r="BZ269" s="53"/>
      <c r="CA269" s="53"/>
      <c r="CB269" s="53"/>
      <c r="CC269" s="53"/>
      <c r="CD269" s="53"/>
      <c r="CE269" s="85"/>
      <c r="CF269" s="53"/>
      <c r="CG269" s="53"/>
      <c r="CH269" s="53"/>
      <c r="CI269" s="53"/>
      <c r="CJ269" s="53"/>
      <c r="CK269" s="53"/>
      <c r="CL269" s="53"/>
    </row>
    <row r="270" spans="11:90" ht="14.25" customHeight="1" x14ac:dyDescent="0.35">
      <c r="K270" s="79"/>
      <c r="W270" s="81"/>
      <c r="AH270" s="82"/>
      <c r="AR270" s="81"/>
      <c r="AW270" s="82"/>
      <c r="BD270" s="53"/>
      <c r="BE270" s="79"/>
      <c r="BG270" s="90"/>
      <c r="BH270" s="53"/>
      <c r="BI270" s="53"/>
      <c r="BJ270" s="53"/>
      <c r="BK270" s="53"/>
      <c r="BL270" s="53"/>
      <c r="BM270" s="53"/>
      <c r="BN270" s="53"/>
      <c r="BO270" s="53"/>
      <c r="BP270" s="84"/>
      <c r="BQ270" s="53"/>
      <c r="BR270" s="53"/>
      <c r="BS270" s="53"/>
      <c r="BT270" s="53"/>
      <c r="BU270" s="53"/>
      <c r="BV270" s="15"/>
      <c r="BW270" s="53"/>
      <c r="BX270" s="53"/>
      <c r="BY270" s="53"/>
      <c r="BZ270" s="53"/>
      <c r="CA270" s="53"/>
      <c r="CB270" s="53"/>
      <c r="CC270" s="53"/>
      <c r="CD270" s="53"/>
      <c r="CE270" s="85"/>
      <c r="CF270" s="53"/>
      <c r="CG270" s="53"/>
      <c r="CH270" s="53"/>
      <c r="CI270" s="53"/>
      <c r="CJ270" s="53"/>
      <c r="CK270" s="53"/>
      <c r="CL270" s="53"/>
    </row>
    <row r="271" spans="11:90" ht="14.25" customHeight="1" x14ac:dyDescent="0.35">
      <c r="K271" s="79"/>
      <c r="W271" s="81"/>
      <c r="AH271" s="82"/>
      <c r="AR271" s="81"/>
      <c r="AW271" s="82"/>
      <c r="BD271" s="53"/>
      <c r="BE271" s="79"/>
      <c r="BG271" s="90"/>
      <c r="BH271" s="53"/>
      <c r="BI271" s="53"/>
      <c r="BJ271" s="53"/>
      <c r="BK271" s="53"/>
      <c r="BL271" s="53"/>
      <c r="BM271" s="53"/>
      <c r="BN271" s="53"/>
      <c r="BO271" s="53"/>
      <c r="BP271" s="84"/>
      <c r="BQ271" s="53"/>
      <c r="BR271" s="53"/>
      <c r="BS271" s="53"/>
      <c r="BT271" s="53"/>
      <c r="BU271" s="53"/>
      <c r="BV271" s="15"/>
      <c r="BW271" s="53"/>
      <c r="BX271" s="53"/>
      <c r="BY271" s="53"/>
      <c r="BZ271" s="53"/>
      <c r="CA271" s="53"/>
      <c r="CB271" s="53"/>
      <c r="CC271" s="53"/>
      <c r="CD271" s="53"/>
      <c r="CE271" s="85"/>
      <c r="CF271" s="53"/>
      <c r="CG271" s="53"/>
      <c r="CH271" s="53"/>
      <c r="CI271" s="53"/>
      <c r="CJ271" s="53"/>
      <c r="CK271" s="53"/>
      <c r="CL271" s="53"/>
    </row>
    <row r="272" spans="11:90" ht="14.25" customHeight="1" x14ac:dyDescent="0.35">
      <c r="K272" s="79"/>
      <c r="W272" s="81"/>
      <c r="AH272" s="82"/>
      <c r="AR272" s="81"/>
      <c r="AW272" s="82"/>
      <c r="BD272" s="53"/>
      <c r="BE272" s="79"/>
      <c r="BG272" s="90"/>
      <c r="BH272" s="53"/>
      <c r="BI272" s="53"/>
      <c r="BJ272" s="53"/>
      <c r="BK272" s="53"/>
      <c r="BL272" s="53"/>
      <c r="BM272" s="53"/>
      <c r="BN272" s="53"/>
      <c r="BO272" s="53"/>
      <c r="BP272" s="84"/>
      <c r="BQ272" s="53"/>
      <c r="BR272" s="53"/>
      <c r="BS272" s="53"/>
      <c r="BT272" s="53"/>
      <c r="BU272" s="53"/>
      <c r="BV272" s="15"/>
      <c r="BW272" s="53"/>
      <c r="BX272" s="53"/>
      <c r="BY272" s="53"/>
      <c r="BZ272" s="53"/>
      <c r="CA272" s="53"/>
      <c r="CB272" s="53"/>
      <c r="CC272" s="53"/>
      <c r="CD272" s="53"/>
      <c r="CE272" s="85"/>
      <c r="CF272" s="53"/>
      <c r="CG272" s="53"/>
      <c r="CH272" s="53"/>
      <c r="CI272" s="53"/>
      <c r="CJ272" s="53"/>
      <c r="CK272" s="53"/>
      <c r="CL272" s="53"/>
    </row>
    <row r="273" spans="11:90" ht="14.25" customHeight="1" x14ac:dyDescent="0.35">
      <c r="K273" s="79"/>
      <c r="W273" s="81"/>
      <c r="AH273" s="82"/>
      <c r="AR273" s="81"/>
      <c r="AW273" s="82"/>
      <c r="BD273" s="53"/>
      <c r="BE273" s="79"/>
      <c r="BG273" s="90"/>
      <c r="BH273" s="53"/>
      <c r="BI273" s="53"/>
      <c r="BJ273" s="53"/>
      <c r="BK273" s="53"/>
      <c r="BL273" s="53"/>
      <c r="BM273" s="53"/>
      <c r="BN273" s="53"/>
      <c r="BO273" s="53"/>
      <c r="BP273" s="84"/>
      <c r="BQ273" s="53"/>
      <c r="BR273" s="53"/>
      <c r="BS273" s="53"/>
      <c r="BT273" s="53"/>
      <c r="BU273" s="53"/>
      <c r="BV273" s="15"/>
      <c r="BW273" s="53"/>
      <c r="BX273" s="53"/>
      <c r="BY273" s="53"/>
      <c r="BZ273" s="53"/>
      <c r="CA273" s="53"/>
      <c r="CB273" s="53"/>
      <c r="CC273" s="53"/>
      <c r="CD273" s="53"/>
      <c r="CE273" s="85"/>
      <c r="CF273" s="53"/>
      <c r="CG273" s="53"/>
      <c r="CH273" s="53"/>
      <c r="CI273" s="53"/>
      <c r="CJ273" s="53"/>
      <c r="CK273" s="53"/>
      <c r="CL273" s="53"/>
    </row>
    <row r="274" spans="11:90" ht="14.25" customHeight="1" x14ac:dyDescent="0.35">
      <c r="K274" s="79"/>
      <c r="W274" s="81"/>
      <c r="AH274" s="82"/>
      <c r="AR274" s="81"/>
      <c r="AW274" s="82"/>
      <c r="BD274" s="53"/>
      <c r="BE274" s="79"/>
      <c r="BG274" s="90"/>
      <c r="BH274" s="53"/>
      <c r="BI274" s="53"/>
      <c r="BJ274" s="53"/>
      <c r="BK274" s="53"/>
      <c r="BL274" s="53"/>
      <c r="BM274" s="53"/>
      <c r="BN274" s="53"/>
      <c r="BO274" s="53"/>
      <c r="BP274" s="84"/>
      <c r="BQ274" s="53"/>
      <c r="BR274" s="53"/>
      <c r="BS274" s="53"/>
      <c r="BT274" s="53"/>
      <c r="BU274" s="53"/>
      <c r="BV274" s="15"/>
      <c r="BW274" s="53"/>
      <c r="BX274" s="53"/>
      <c r="BY274" s="53"/>
      <c r="BZ274" s="53"/>
      <c r="CA274" s="53"/>
      <c r="CB274" s="53"/>
      <c r="CC274" s="53"/>
      <c r="CD274" s="53"/>
      <c r="CE274" s="85"/>
      <c r="CF274" s="53"/>
      <c r="CG274" s="53"/>
      <c r="CH274" s="53"/>
      <c r="CI274" s="53"/>
      <c r="CJ274" s="53"/>
      <c r="CK274" s="53"/>
      <c r="CL274" s="53"/>
    </row>
    <row r="275" spans="11:90" ht="14.25" customHeight="1" x14ac:dyDescent="0.35">
      <c r="K275" s="79"/>
      <c r="W275" s="81"/>
      <c r="AH275" s="82"/>
      <c r="AR275" s="81"/>
      <c r="AW275" s="82"/>
      <c r="BD275" s="53"/>
      <c r="BE275" s="79"/>
      <c r="BG275" s="90"/>
      <c r="BH275" s="53"/>
      <c r="BI275" s="53"/>
      <c r="BJ275" s="53"/>
      <c r="BK275" s="53"/>
      <c r="BL275" s="53"/>
      <c r="BM275" s="53"/>
      <c r="BN275" s="53"/>
      <c r="BO275" s="53"/>
      <c r="BP275" s="84"/>
      <c r="BQ275" s="53"/>
      <c r="BR275" s="53"/>
      <c r="BS275" s="53"/>
      <c r="BT275" s="53"/>
      <c r="BU275" s="53"/>
      <c r="BV275" s="15"/>
      <c r="BW275" s="53"/>
      <c r="BX275" s="53"/>
      <c r="BY275" s="53"/>
      <c r="BZ275" s="53"/>
      <c r="CA275" s="53"/>
      <c r="CB275" s="53"/>
      <c r="CC275" s="53"/>
      <c r="CD275" s="53"/>
      <c r="CE275" s="85"/>
      <c r="CF275" s="53"/>
      <c r="CG275" s="53"/>
      <c r="CH275" s="53"/>
      <c r="CI275" s="53"/>
      <c r="CJ275" s="53"/>
      <c r="CK275" s="53"/>
      <c r="CL275" s="53"/>
    </row>
    <row r="276" spans="11:90" ht="14.25" customHeight="1" x14ac:dyDescent="0.35">
      <c r="K276" s="79"/>
      <c r="W276" s="81"/>
      <c r="AH276" s="82"/>
      <c r="AR276" s="81"/>
      <c r="AW276" s="82"/>
      <c r="BD276" s="53"/>
      <c r="BE276" s="79"/>
      <c r="BG276" s="90"/>
      <c r="BH276" s="53"/>
      <c r="BI276" s="53"/>
      <c r="BJ276" s="53"/>
      <c r="BK276" s="53"/>
      <c r="BL276" s="53"/>
      <c r="BM276" s="53"/>
      <c r="BN276" s="53"/>
      <c r="BO276" s="53"/>
      <c r="BP276" s="84"/>
      <c r="BQ276" s="53"/>
      <c r="BR276" s="53"/>
      <c r="BS276" s="53"/>
      <c r="BT276" s="53"/>
      <c r="BU276" s="53"/>
      <c r="BV276" s="15"/>
      <c r="BW276" s="53"/>
      <c r="BX276" s="53"/>
      <c r="BY276" s="53"/>
      <c r="BZ276" s="53"/>
      <c r="CA276" s="53"/>
      <c r="CB276" s="53"/>
      <c r="CC276" s="53"/>
      <c r="CD276" s="53"/>
      <c r="CE276" s="85"/>
      <c r="CF276" s="53"/>
      <c r="CG276" s="53"/>
      <c r="CH276" s="53"/>
      <c r="CI276" s="53"/>
      <c r="CJ276" s="53"/>
      <c r="CK276" s="53"/>
      <c r="CL276" s="53"/>
    </row>
    <row r="277" spans="11:90" ht="14.25" customHeight="1" x14ac:dyDescent="0.35">
      <c r="K277" s="79"/>
      <c r="W277" s="81"/>
      <c r="AH277" s="82"/>
      <c r="AR277" s="81"/>
      <c r="AW277" s="82"/>
      <c r="BD277" s="53"/>
      <c r="BE277" s="79"/>
      <c r="BG277" s="90"/>
      <c r="BH277" s="53"/>
      <c r="BI277" s="53"/>
      <c r="BJ277" s="53"/>
      <c r="BK277" s="53"/>
      <c r="BL277" s="53"/>
      <c r="BM277" s="53"/>
      <c r="BN277" s="53"/>
      <c r="BO277" s="53"/>
      <c r="BP277" s="84"/>
      <c r="BQ277" s="53"/>
      <c r="BR277" s="53"/>
      <c r="BS277" s="53"/>
      <c r="BT277" s="53"/>
      <c r="BU277" s="53"/>
      <c r="BV277" s="15"/>
      <c r="BW277" s="53"/>
      <c r="BX277" s="53"/>
      <c r="BY277" s="53"/>
      <c r="BZ277" s="53"/>
      <c r="CA277" s="53"/>
      <c r="CB277" s="53"/>
      <c r="CC277" s="53"/>
      <c r="CD277" s="53"/>
      <c r="CE277" s="85"/>
      <c r="CF277" s="53"/>
      <c r="CG277" s="53"/>
      <c r="CH277" s="53"/>
      <c r="CI277" s="53"/>
      <c r="CJ277" s="53"/>
      <c r="CK277" s="53"/>
      <c r="CL277" s="53"/>
    </row>
    <row r="278" spans="11:90" ht="14.25" customHeight="1" x14ac:dyDescent="0.35">
      <c r="K278" s="79"/>
      <c r="W278" s="81"/>
      <c r="AH278" s="82"/>
      <c r="AR278" s="81"/>
      <c r="AW278" s="82"/>
      <c r="BD278" s="53"/>
      <c r="BE278" s="79"/>
      <c r="BG278" s="90"/>
      <c r="BH278" s="53"/>
      <c r="BI278" s="53"/>
      <c r="BJ278" s="53"/>
      <c r="BK278" s="53"/>
      <c r="BL278" s="53"/>
      <c r="BM278" s="53"/>
      <c r="BN278" s="53"/>
      <c r="BO278" s="53"/>
      <c r="BP278" s="84"/>
      <c r="BQ278" s="53"/>
      <c r="BR278" s="53"/>
      <c r="BS278" s="53"/>
      <c r="BT278" s="53"/>
      <c r="BU278" s="53"/>
      <c r="BV278" s="15"/>
      <c r="BW278" s="53"/>
      <c r="BX278" s="53"/>
      <c r="BY278" s="53"/>
      <c r="BZ278" s="53"/>
      <c r="CA278" s="53"/>
      <c r="CB278" s="53"/>
      <c r="CC278" s="53"/>
      <c r="CD278" s="53"/>
      <c r="CE278" s="85"/>
      <c r="CF278" s="53"/>
      <c r="CG278" s="53"/>
      <c r="CH278" s="53"/>
      <c r="CI278" s="53"/>
      <c r="CJ278" s="53"/>
      <c r="CK278" s="53"/>
      <c r="CL278" s="53"/>
    </row>
    <row r="279" spans="11:90" ht="14.25" customHeight="1" x14ac:dyDescent="0.35">
      <c r="K279" s="79"/>
      <c r="W279" s="81"/>
      <c r="AH279" s="82"/>
      <c r="AR279" s="81"/>
      <c r="AW279" s="82"/>
      <c r="BD279" s="53"/>
      <c r="BE279" s="79"/>
      <c r="BG279" s="90"/>
      <c r="BH279" s="53"/>
      <c r="BI279" s="53"/>
      <c r="BJ279" s="53"/>
      <c r="BK279" s="53"/>
      <c r="BL279" s="53"/>
      <c r="BM279" s="53"/>
      <c r="BN279" s="53"/>
      <c r="BO279" s="53"/>
      <c r="BP279" s="84"/>
      <c r="BQ279" s="53"/>
      <c r="BR279" s="53"/>
      <c r="BS279" s="53"/>
      <c r="BT279" s="53"/>
      <c r="BU279" s="53"/>
      <c r="BV279" s="15"/>
      <c r="BW279" s="53"/>
      <c r="BX279" s="53"/>
      <c r="BY279" s="53"/>
      <c r="BZ279" s="53"/>
      <c r="CA279" s="53"/>
      <c r="CB279" s="53"/>
      <c r="CC279" s="53"/>
      <c r="CD279" s="53"/>
      <c r="CE279" s="85"/>
      <c r="CF279" s="53"/>
      <c r="CG279" s="53"/>
      <c r="CH279" s="53"/>
      <c r="CI279" s="53"/>
      <c r="CJ279" s="53"/>
      <c r="CK279" s="53"/>
      <c r="CL279" s="53"/>
    </row>
    <row r="280" spans="11:90" ht="14.25" customHeight="1" x14ac:dyDescent="0.35">
      <c r="K280" s="79"/>
      <c r="W280" s="81"/>
      <c r="AH280" s="82"/>
      <c r="AR280" s="81"/>
      <c r="AW280" s="82"/>
      <c r="BD280" s="53"/>
      <c r="BE280" s="79"/>
      <c r="BG280" s="90"/>
      <c r="BH280" s="53"/>
      <c r="BI280" s="53"/>
      <c r="BJ280" s="53"/>
      <c r="BK280" s="53"/>
      <c r="BL280" s="53"/>
      <c r="BM280" s="53"/>
      <c r="BN280" s="53"/>
      <c r="BO280" s="53"/>
      <c r="BP280" s="84"/>
      <c r="BQ280" s="53"/>
      <c r="BR280" s="53"/>
      <c r="BS280" s="53"/>
      <c r="BT280" s="53"/>
      <c r="BU280" s="53"/>
      <c r="BV280" s="15"/>
      <c r="BW280" s="53"/>
      <c r="BX280" s="53"/>
      <c r="BY280" s="53"/>
      <c r="BZ280" s="53"/>
      <c r="CA280" s="53"/>
      <c r="CB280" s="53"/>
      <c r="CC280" s="53"/>
      <c r="CD280" s="53"/>
      <c r="CE280" s="85"/>
      <c r="CF280" s="53"/>
      <c r="CG280" s="53"/>
      <c r="CH280" s="53"/>
      <c r="CI280" s="53"/>
      <c r="CJ280" s="53"/>
      <c r="CK280" s="53"/>
      <c r="CL280" s="53"/>
    </row>
    <row r="281" spans="11:90" ht="14.25" customHeight="1" x14ac:dyDescent="0.35">
      <c r="K281" s="79"/>
      <c r="W281" s="81"/>
      <c r="AH281" s="82"/>
      <c r="AR281" s="81"/>
      <c r="AW281" s="82"/>
      <c r="BD281" s="53"/>
      <c r="BE281" s="79"/>
      <c r="BG281" s="90"/>
      <c r="BH281" s="53"/>
      <c r="BI281" s="53"/>
      <c r="BJ281" s="53"/>
      <c r="BK281" s="53"/>
      <c r="BL281" s="53"/>
      <c r="BM281" s="53"/>
      <c r="BN281" s="53"/>
      <c r="BO281" s="53"/>
      <c r="BP281" s="84"/>
      <c r="BQ281" s="53"/>
      <c r="BR281" s="53"/>
      <c r="BS281" s="53"/>
      <c r="BT281" s="53"/>
      <c r="BU281" s="53"/>
      <c r="BV281" s="15"/>
      <c r="BW281" s="53"/>
      <c r="BX281" s="53"/>
      <c r="BY281" s="53"/>
      <c r="BZ281" s="53"/>
      <c r="CA281" s="53"/>
      <c r="CB281" s="53"/>
      <c r="CC281" s="53"/>
      <c r="CD281" s="53"/>
      <c r="CE281" s="85"/>
      <c r="CF281" s="53"/>
      <c r="CG281" s="53"/>
      <c r="CH281" s="53"/>
      <c r="CI281" s="53"/>
      <c r="CJ281" s="53"/>
      <c r="CK281" s="53"/>
      <c r="CL281" s="53"/>
    </row>
    <row r="282" spans="11:90" ht="14.25" customHeight="1" x14ac:dyDescent="0.35">
      <c r="K282" s="79"/>
      <c r="W282" s="81"/>
      <c r="AH282" s="82"/>
      <c r="AR282" s="81"/>
      <c r="AW282" s="82"/>
      <c r="BD282" s="53"/>
      <c r="BE282" s="79"/>
      <c r="BG282" s="90"/>
      <c r="BH282" s="53"/>
      <c r="BI282" s="53"/>
      <c r="BJ282" s="53"/>
      <c r="BK282" s="53"/>
      <c r="BL282" s="53"/>
      <c r="BM282" s="53"/>
      <c r="BN282" s="53"/>
      <c r="BO282" s="53"/>
      <c r="BP282" s="84"/>
      <c r="BQ282" s="53"/>
      <c r="BR282" s="53"/>
      <c r="BS282" s="53"/>
      <c r="BT282" s="53"/>
      <c r="BU282" s="53"/>
      <c r="BV282" s="15"/>
      <c r="BW282" s="53"/>
      <c r="BX282" s="53"/>
      <c r="BY282" s="53"/>
      <c r="BZ282" s="53"/>
      <c r="CA282" s="53"/>
      <c r="CB282" s="53"/>
      <c r="CC282" s="53"/>
      <c r="CD282" s="53"/>
      <c r="CE282" s="85"/>
      <c r="CF282" s="53"/>
      <c r="CG282" s="53"/>
      <c r="CH282" s="53"/>
      <c r="CI282" s="53"/>
      <c r="CJ282" s="53"/>
      <c r="CK282" s="53"/>
      <c r="CL282" s="53"/>
    </row>
    <row r="283" spans="11:90" ht="14.25" customHeight="1" x14ac:dyDescent="0.35">
      <c r="K283" s="79"/>
      <c r="W283" s="81"/>
      <c r="AH283" s="82"/>
      <c r="AR283" s="81"/>
      <c r="AW283" s="82"/>
      <c r="BD283" s="53"/>
      <c r="BE283" s="79"/>
      <c r="BG283" s="90"/>
      <c r="BH283" s="53"/>
      <c r="BI283" s="53"/>
      <c r="BJ283" s="53"/>
      <c r="BK283" s="53"/>
      <c r="BL283" s="53"/>
      <c r="BM283" s="53"/>
      <c r="BN283" s="53"/>
      <c r="BO283" s="53"/>
      <c r="BP283" s="84"/>
      <c r="BQ283" s="53"/>
      <c r="BR283" s="53"/>
      <c r="BS283" s="53"/>
      <c r="BT283" s="53"/>
      <c r="BU283" s="53"/>
      <c r="BV283" s="15"/>
      <c r="BW283" s="53"/>
      <c r="BX283" s="53"/>
      <c r="BY283" s="53"/>
      <c r="BZ283" s="53"/>
      <c r="CA283" s="53"/>
      <c r="CB283" s="53"/>
      <c r="CC283" s="53"/>
      <c r="CD283" s="53"/>
      <c r="CE283" s="85"/>
      <c r="CF283" s="53"/>
      <c r="CG283" s="53"/>
      <c r="CH283" s="53"/>
      <c r="CI283" s="53"/>
      <c r="CJ283" s="53"/>
      <c r="CK283" s="53"/>
      <c r="CL283" s="53"/>
    </row>
    <row r="284" spans="11:90" ht="14.25" customHeight="1" x14ac:dyDescent="0.35">
      <c r="K284" s="79"/>
      <c r="W284" s="81"/>
      <c r="AH284" s="82"/>
      <c r="AR284" s="81"/>
      <c r="AW284" s="82"/>
      <c r="BD284" s="53"/>
      <c r="BE284" s="79"/>
      <c r="BG284" s="90"/>
      <c r="BH284" s="53"/>
      <c r="BI284" s="53"/>
      <c r="BJ284" s="53"/>
      <c r="BK284" s="53"/>
      <c r="BL284" s="53"/>
      <c r="BM284" s="53"/>
      <c r="BN284" s="53"/>
      <c r="BO284" s="53"/>
      <c r="BP284" s="84"/>
      <c r="BQ284" s="53"/>
      <c r="BR284" s="53"/>
      <c r="BS284" s="53"/>
      <c r="BT284" s="53"/>
      <c r="BU284" s="53"/>
      <c r="BV284" s="15"/>
      <c r="BW284" s="53"/>
      <c r="BX284" s="53"/>
      <c r="BY284" s="53"/>
      <c r="BZ284" s="53"/>
      <c r="CA284" s="53"/>
      <c r="CB284" s="53"/>
      <c r="CC284" s="53"/>
      <c r="CD284" s="53"/>
      <c r="CE284" s="85"/>
      <c r="CF284" s="53"/>
      <c r="CG284" s="53"/>
      <c r="CH284" s="53"/>
      <c r="CI284" s="53"/>
      <c r="CJ284" s="53"/>
      <c r="CK284" s="53"/>
      <c r="CL284" s="53"/>
    </row>
    <row r="285" spans="11:90" ht="14.25" customHeight="1" x14ac:dyDescent="0.35">
      <c r="K285" s="79"/>
      <c r="W285" s="81"/>
      <c r="AH285" s="82"/>
      <c r="AR285" s="81"/>
      <c r="AW285" s="82"/>
      <c r="BD285" s="53"/>
      <c r="BE285" s="79"/>
      <c r="BG285" s="90"/>
      <c r="BH285" s="53"/>
      <c r="BI285" s="53"/>
      <c r="BJ285" s="53"/>
      <c r="BK285" s="53"/>
      <c r="BL285" s="53"/>
      <c r="BM285" s="53"/>
      <c r="BN285" s="53"/>
      <c r="BO285" s="53"/>
      <c r="BP285" s="84"/>
      <c r="BQ285" s="53"/>
      <c r="BR285" s="53"/>
      <c r="BS285" s="53"/>
      <c r="BT285" s="53"/>
      <c r="BU285" s="53"/>
      <c r="BV285" s="15"/>
      <c r="BW285" s="53"/>
      <c r="BX285" s="53"/>
      <c r="BY285" s="53"/>
      <c r="BZ285" s="53"/>
      <c r="CA285" s="53"/>
      <c r="CB285" s="53"/>
      <c r="CC285" s="53"/>
      <c r="CD285" s="53"/>
      <c r="CE285" s="85"/>
      <c r="CF285" s="53"/>
      <c r="CG285" s="53"/>
      <c r="CH285" s="53"/>
      <c r="CI285" s="53"/>
      <c r="CJ285" s="53"/>
      <c r="CK285" s="53"/>
      <c r="CL285" s="53"/>
    </row>
    <row r="286" spans="11:90" ht="14.25" customHeight="1" x14ac:dyDescent="0.35">
      <c r="K286" s="79"/>
      <c r="W286" s="81"/>
      <c r="AH286" s="82"/>
      <c r="AR286" s="81"/>
      <c r="AW286" s="82"/>
      <c r="BD286" s="53"/>
      <c r="BE286" s="79"/>
      <c r="BG286" s="90"/>
      <c r="BH286" s="53"/>
      <c r="BI286" s="53"/>
      <c r="BJ286" s="53"/>
      <c r="BK286" s="53"/>
      <c r="BL286" s="53"/>
      <c r="BM286" s="53"/>
      <c r="BN286" s="53"/>
      <c r="BO286" s="53"/>
      <c r="BP286" s="84"/>
      <c r="BQ286" s="53"/>
      <c r="BR286" s="53"/>
      <c r="BS286" s="53"/>
      <c r="BT286" s="53"/>
      <c r="BU286" s="53"/>
      <c r="BV286" s="15"/>
      <c r="BW286" s="53"/>
      <c r="BX286" s="53"/>
      <c r="BY286" s="53"/>
      <c r="BZ286" s="53"/>
      <c r="CA286" s="53"/>
      <c r="CB286" s="53"/>
      <c r="CC286" s="53"/>
      <c r="CD286" s="53"/>
      <c r="CE286" s="85"/>
      <c r="CF286" s="53"/>
      <c r="CG286" s="53"/>
      <c r="CH286" s="53"/>
      <c r="CI286" s="53"/>
      <c r="CJ286" s="53"/>
      <c r="CK286" s="53"/>
      <c r="CL286" s="53"/>
    </row>
    <row r="287" spans="11:90" ht="14.25" customHeight="1" x14ac:dyDescent="0.35">
      <c r="K287" s="79"/>
      <c r="W287" s="81"/>
      <c r="AH287" s="82"/>
      <c r="AR287" s="81"/>
      <c r="AW287" s="82"/>
      <c r="BD287" s="53"/>
      <c r="BE287" s="79"/>
      <c r="BG287" s="90"/>
      <c r="BH287" s="53"/>
      <c r="BI287" s="53"/>
      <c r="BJ287" s="53"/>
      <c r="BK287" s="53"/>
      <c r="BL287" s="53"/>
      <c r="BM287" s="53"/>
      <c r="BN287" s="53"/>
      <c r="BO287" s="53"/>
      <c r="BP287" s="84"/>
      <c r="BQ287" s="53"/>
      <c r="BR287" s="53"/>
      <c r="BS287" s="53"/>
      <c r="BT287" s="53"/>
      <c r="BU287" s="53"/>
      <c r="BV287" s="15"/>
      <c r="BW287" s="53"/>
      <c r="BX287" s="53"/>
      <c r="BY287" s="53"/>
      <c r="BZ287" s="53"/>
      <c r="CA287" s="53"/>
      <c r="CB287" s="53"/>
      <c r="CC287" s="53"/>
      <c r="CD287" s="53"/>
      <c r="CE287" s="85"/>
      <c r="CF287" s="53"/>
      <c r="CG287" s="53"/>
      <c r="CH287" s="53"/>
      <c r="CI287" s="53"/>
      <c r="CJ287" s="53"/>
      <c r="CK287" s="53"/>
      <c r="CL287" s="53"/>
    </row>
    <row r="288" spans="11:90" ht="14.25" customHeight="1" x14ac:dyDescent="0.35">
      <c r="K288" s="79"/>
      <c r="W288" s="81"/>
      <c r="AH288" s="82"/>
      <c r="AR288" s="81"/>
      <c r="AW288" s="82"/>
      <c r="BD288" s="53"/>
      <c r="BE288" s="79"/>
      <c r="BG288" s="90"/>
      <c r="BH288" s="53"/>
      <c r="BI288" s="53"/>
      <c r="BJ288" s="53"/>
      <c r="BK288" s="53"/>
      <c r="BL288" s="53"/>
      <c r="BM288" s="53"/>
      <c r="BN288" s="53"/>
      <c r="BO288" s="53"/>
      <c r="BP288" s="84"/>
      <c r="BQ288" s="53"/>
      <c r="BR288" s="53"/>
      <c r="BS288" s="53"/>
      <c r="BT288" s="53"/>
      <c r="BU288" s="53"/>
      <c r="BV288" s="15"/>
      <c r="BW288" s="53"/>
      <c r="BX288" s="53"/>
      <c r="BY288" s="53"/>
      <c r="BZ288" s="53"/>
      <c r="CA288" s="53"/>
      <c r="CB288" s="53"/>
      <c r="CC288" s="53"/>
      <c r="CD288" s="53"/>
      <c r="CE288" s="85"/>
      <c r="CF288" s="53"/>
      <c r="CG288" s="53"/>
      <c r="CH288" s="53"/>
      <c r="CI288" s="53"/>
      <c r="CJ288" s="53"/>
      <c r="CK288" s="53"/>
      <c r="CL288" s="53"/>
    </row>
    <row r="289" spans="11:90" ht="14.25" customHeight="1" x14ac:dyDescent="0.35">
      <c r="K289" s="79"/>
      <c r="W289" s="81"/>
      <c r="AH289" s="82"/>
      <c r="AR289" s="81"/>
      <c r="AW289" s="82"/>
      <c r="BD289" s="53"/>
      <c r="BE289" s="79"/>
      <c r="BG289" s="90"/>
      <c r="BH289" s="53"/>
      <c r="BI289" s="53"/>
      <c r="BJ289" s="53"/>
      <c r="BK289" s="53"/>
      <c r="BL289" s="53"/>
      <c r="BM289" s="53"/>
      <c r="BN289" s="53"/>
      <c r="BO289" s="53"/>
      <c r="BP289" s="84"/>
      <c r="BQ289" s="53"/>
      <c r="BR289" s="53"/>
      <c r="BS289" s="53"/>
      <c r="BT289" s="53"/>
      <c r="BU289" s="53"/>
      <c r="BV289" s="15"/>
      <c r="BW289" s="53"/>
      <c r="BX289" s="53"/>
      <c r="BY289" s="53"/>
      <c r="BZ289" s="53"/>
      <c r="CA289" s="53"/>
      <c r="CB289" s="53"/>
      <c r="CC289" s="53"/>
      <c r="CD289" s="53"/>
      <c r="CE289" s="85"/>
      <c r="CF289" s="53"/>
      <c r="CG289" s="53"/>
      <c r="CH289" s="53"/>
      <c r="CI289" s="53"/>
      <c r="CJ289" s="53"/>
      <c r="CK289" s="53"/>
      <c r="CL289" s="53"/>
    </row>
    <row r="290" spans="11:90" ht="14.25" customHeight="1" x14ac:dyDescent="0.35">
      <c r="K290" s="79"/>
      <c r="W290" s="81"/>
      <c r="AH290" s="82"/>
      <c r="AR290" s="81"/>
      <c r="AW290" s="82"/>
      <c r="BD290" s="53"/>
      <c r="BE290" s="79"/>
      <c r="BG290" s="90"/>
      <c r="BH290" s="53"/>
      <c r="BI290" s="53"/>
      <c r="BJ290" s="53"/>
      <c r="BK290" s="53"/>
      <c r="BL290" s="53"/>
      <c r="BM290" s="53"/>
      <c r="BN290" s="53"/>
      <c r="BO290" s="53"/>
      <c r="BP290" s="84"/>
      <c r="BQ290" s="53"/>
      <c r="BR290" s="53"/>
      <c r="BS290" s="53"/>
      <c r="BT290" s="53"/>
      <c r="BU290" s="53"/>
      <c r="BV290" s="15"/>
      <c r="BW290" s="53"/>
      <c r="BX290" s="53"/>
      <c r="BY290" s="53"/>
      <c r="BZ290" s="53"/>
      <c r="CA290" s="53"/>
      <c r="CB290" s="53"/>
      <c r="CC290" s="53"/>
      <c r="CD290" s="53"/>
      <c r="CE290" s="85"/>
      <c r="CF290" s="53"/>
      <c r="CG290" s="53"/>
      <c r="CH290" s="53"/>
      <c r="CI290" s="53"/>
      <c r="CJ290" s="53"/>
      <c r="CK290" s="53"/>
      <c r="CL290" s="53"/>
    </row>
    <row r="291" spans="11:90" ht="14.25" customHeight="1" x14ac:dyDescent="0.35">
      <c r="K291" s="79"/>
      <c r="W291" s="81"/>
      <c r="AH291" s="82"/>
      <c r="AR291" s="81"/>
      <c r="AW291" s="82"/>
      <c r="BD291" s="53"/>
      <c r="BE291" s="79"/>
      <c r="BG291" s="90"/>
      <c r="BH291" s="53"/>
      <c r="BI291" s="53"/>
      <c r="BJ291" s="53"/>
      <c r="BK291" s="53"/>
      <c r="BL291" s="53"/>
      <c r="BM291" s="53"/>
      <c r="BN291" s="53"/>
      <c r="BO291" s="53"/>
      <c r="BP291" s="84"/>
      <c r="BQ291" s="53"/>
      <c r="BR291" s="53"/>
      <c r="BS291" s="53"/>
      <c r="BT291" s="53"/>
      <c r="BU291" s="53"/>
      <c r="BV291" s="15"/>
      <c r="BW291" s="53"/>
      <c r="BX291" s="53"/>
      <c r="BY291" s="53"/>
      <c r="BZ291" s="53"/>
      <c r="CA291" s="53"/>
      <c r="CB291" s="53"/>
      <c r="CC291" s="53"/>
      <c r="CD291" s="53"/>
      <c r="CE291" s="85"/>
      <c r="CF291" s="53"/>
      <c r="CG291" s="53"/>
      <c r="CH291" s="53"/>
      <c r="CI291" s="53"/>
      <c r="CJ291" s="53"/>
      <c r="CK291" s="53"/>
      <c r="CL291" s="53"/>
    </row>
    <row r="292" spans="11:90" ht="14.25" customHeight="1" x14ac:dyDescent="0.35">
      <c r="K292" s="79"/>
      <c r="W292" s="81"/>
      <c r="AH292" s="82"/>
      <c r="AR292" s="81"/>
      <c r="AW292" s="82"/>
      <c r="BD292" s="53"/>
      <c r="BE292" s="79"/>
      <c r="BG292" s="90"/>
      <c r="BH292" s="53"/>
      <c r="BI292" s="53"/>
      <c r="BJ292" s="53"/>
      <c r="BK292" s="53"/>
      <c r="BL292" s="53"/>
      <c r="BM292" s="53"/>
      <c r="BN292" s="53"/>
      <c r="BO292" s="53"/>
      <c r="BP292" s="84"/>
      <c r="BQ292" s="53"/>
      <c r="BR292" s="53"/>
      <c r="BS292" s="53"/>
      <c r="BT292" s="53"/>
      <c r="BU292" s="53"/>
      <c r="BV292" s="15"/>
      <c r="BW292" s="53"/>
      <c r="BX292" s="53"/>
      <c r="BY292" s="53"/>
      <c r="BZ292" s="53"/>
      <c r="CA292" s="53"/>
      <c r="CB292" s="53"/>
      <c r="CC292" s="53"/>
      <c r="CD292" s="53"/>
      <c r="CE292" s="85"/>
      <c r="CF292" s="53"/>
      <c r="CG292" s="53"/>
      <c r="CH292" s="53"/>
      <c r="CI292" s="53"/>
      <c r="CJ292" s="53"/>
      <c r="CK292" s="53"/>
      <c r="CL292" s="53"/>
    </row>
    <row r="293" spans="11:90" ht="14.25" customHeight="1" x14ac:dyDescent="0.35">
      <c r="K293" s="79"/>
      <c r="W293" s="81"/>
      <c r="AH293" s="82"/>
      <c r="AR293" s="81"/>
      <c r="AW293" s="82"/>
      <c r="BD293" s="53"/>
      <c r="BE293" s="79"/>
      <c r="BG293" s="90"/>
      <c r="BH293" s="53"/>
      <c r="BI293" s="53"/>
      <c r="BJ293" s="53"/>
      <c r="BK293" s="53"/>
      <c r="BL293" s="53"/>
      <c r="BM293" s="53"/>
      <c r="BN293" s="53"/>
      <c r="BO293" s="53"/>
      <c r="BP293" s="84"/>
      <c r="BQ293" s="53"/>
      <c r="BR293" s="53"/>
      <c r="BS293" s="53"/>
      <c r="BT293" s="53"/>
      <c r="BU293" s="53"/>
      <c r="BV293" s="15"/>
      <c r="BW293" s="53"/>
      <c r="BX293" s="53"/>
      <c r="BY293" s="53"/>
      <c r="BZ293" s="53"/>
      <c r="CA293" s="53"/>
      <c r="CB293" s="53"/>
      <c r="CC293" s="53"/>
      <c r="CD293" s="53"/>
      <c r="CE293" s="85"/>
      <c r="CF293" s="53"/>
      <c r="CG293" s="53"/>
      <c r="CH293" s="53"/>
      <c r="CI293" s="53"/>
      <c r="CJ293" s="53"/>
      <c r="CK293" s="53"/>
      <c r="CL293" s="53"/>
    </row>
    <row r="294" spans="11:90" ht="14.25" customHeight="1" x14ac:dyDescent="0.35">
      <c r="K294" s="79"/>
      <c r="W294" s="81"/>
      <c r="AH294" s="82"/>
      <c r="AR294" s="81"/>
      <c r="AW294" s="82"/>
      <c r="BD294" s="53"/>
      <c r="BE294" s="79"/>
      <c r="BG294" s="90"/>
      <c r="BH294" s="53"/>
      <c r="BI294" s="53"/>
      <c r="BJ294" s="53"/>
      <c r="BK294" s="53"/>
      <c r="BL294" s="53"/>
      <c r="BM294" s="53"/>
      <c r="BN294" s="53"/>
      <c r="BO294" s="53"/>
      <c r="BP294" s="84"/>
      <c r="BQ294" s="53"/>
      <c r="BR294" s="53"/>
      <c r="BS294" s="53"/>
      <c r="BT294" s="53"/>
      <c r="BU294" s="53"/>
      <c r="BV294" s="15"/>
      <c r="BW294" s="53"/>
      <c r="BX294" s="53"/>
      <c r="BY294" s="53"/>
      <c r="BZ294" s="53"/>
      <c r="CA294" s="53"/>
      <c r="CB294" s="53"/>
      <c r="CC294" s="53"/>
      <c r="CD294" s="53"/>
      <c r="CE294" s="85"/>
      <c r="CF294" s="53"/>
      <c r="CG294" s="53"/>
      <c r="CH294" s="53"/>
      <c r="CI294" s="53"/>
      <c r="CJ294" s="53"/>
      <c r="CK294" s="53"/>
      <c r="CL294" s="53"/>
    </row>
    <row r="295" spans="11:90" ht="14.25" customHeight="1" x14ac:dyDescent="0.35">
      <c r="K295" s="79"/>
      <c r="W295" s="81"/>
      <c r="AH295" s="82"/>
      <c r="AR295" s="81"/>
      <c r="AW295" s="82"/>
      <c r="BD295" s="53"/>
      <c r="BE295" s="79"/>
      <c r="BG295" s="90"/>
      <c r="BH295" s="53"/>
      <c r="BI295" s="53"/>
      <c r="BJ295" s="53"/>
      <c r="BK295" s="53"/>
      <c r="BL295" s="53"/>
      <c r="BM295" s="53"/>
      <c r="BN295" s="53"/>
      <c r="BO295" s="53"/>
      <c r="BP295" s="84"/>
      <c r="BQ295" s="53"/>
      <c r="BR295" s="53"/>
      <c r="BS295" s="53"/>
      <c r="BT295" s="53"/>
      <c r="BU295" s="53"/>
      <c r="BV295" s="15"/>
      <c r="BW295" s="53"/>
      <c r="BX295" s="53"/>
      <c r="BY295" s="53"/>
      <c r="BZ295" s="53"/>
      <c r="CA295" s="53"/>
      <c r="CB295" s="53"/>
      <c r="CC295" s="53"/>
      <c r="CD295" s="53"/>
      <c r="CE295" s="85"/>
      <c r="CF295" s="53"/>
      <c r="CG295" s="53"/>
      <c r="CH295" s="53"/>
      <c r="CI295" s="53"/>
      <c r="CJ295" s="53"/>
      <c r="CK295" s="53"/>
      <c r="CL295" s="53"/>
    </row>
    <row r="296" spans="11:90" ht="14.25" customHeight="1" x14ac:dyDescent="0.35">
      <c r="K296" s="79"/>
      <c r="W296" s="81"/>
      <c r="AH296" s="82"/>
      <c r="AR296" s="81"/>
      <c r="AW296" s="82"/>
      <c r="BD296" s="53"/>
      <c r="BE296" s="79"/>
      <c r="BG296" s="90"/>
      <c r="BH296" s="53"/>
      <c r="BI296" s="53"/>
      <c r="BJ296" s="53"/>
      <c r="BK296" s="53"/>
      <c r="BL296" s="53"/>
      <c r="BM296" s="53"/>
      <c r="BN296" s="53"/>
      <c r="BO296" s="53"/>
      <c r="BP296" s="84"/>
      <c r="BQ296" s="53"/>
      <c r="BR296" s="53"/>
      <c r="BS296" s="53"/>
      <c r="BT296" s="53"/>
      <c r="BU296" s="53"/>
      <c r="BV296" s="15"/>
      <c r="BW296" s="53"/>
      <c r="BX296" s="53"/>
      <c r="BY296" s="53"/>
      <c r="BZ296" s="53"/>
      <c r="CA296" s="53"/>
      <c r="CB296" s="53"/>
      <c r="CC296" s="53"/>
      <c r="CD296" s="53"/>
      <c r="CE296" s="85"/>
      <c r="CF296" s="53"/>
      <c r="CG296" s="53"/>
      <c r="CH296" s="53"/>
      <c r="CI296" s="53"/>
      <c r="CJ296" s="53"/>
      <c r="CK296" s="53"/>
      <c r="CL296" s="53"/>
    </row>
    <row r="297" spans="11:90" ht="14.25" customHeight="1" x14ac:dyDescent="0.35">
      <c r="K297" s="79"/>
      <c r="W297" s="81"/>
      <c r="AH297" s="82"/>
      <c r="AR297" s="81"/>
      <c r="AW297" s="82"/>
      <c r="BD297" s="53"/>
      <c r="BE297" s="79"/>
      <c r="BG297" s="90"/>
      <c r="BH297" s="53"/>
      <c r="BI297" s="53"/>
      <c r="BJ297" s="53"/>
      <c r="BK297" s="53"/>
      <c r="BL297" s="53"/>
      <c r="BM297" s="53"/>
      <c r="BN297" s="53"/>
      <c r="BO297" s="53"/>
      <c r="BP297" s="84"/>
      <c r="BQ297" s="53"/>
      <c r="BR297" s="53"/>
      <c r="BS297" s="53"/>
      <c r="BT297" s="53"/>
      <c r="BU297" s="53"/>
      <c r="BV297" s="15"/>
      <c r="BW297" s="53"/>
      <c r="BX297" s="53"/>
      <c r="BY297" s="53"/>
      <c r="BZ297" s="53"/>
      <c r="CA297" s="53"/>
      <c r="CB297" s="53"/>
      <c r="CC297" s="53"/>
      <c r="CD297" s="53"/>
      <c r="CE297" s="85"/>
      <c r="CF297" s="53"/>
      <c r="CG297" s="53"/>
      <c r="CH297" s="53"/>
      <c r="CI297" s="53"/>
      <c r="CJ297" s="53"/>
      <c r="CK297" s="53"/>
      <c r="CL297" s="53"/>
    </row>
    <row r="298" spans="11:90" ht="14.25" customHeight="1" x14ac:dyDescent="0.35">
      <c r="K298" s="79"/>
      <c r="W298" s="81"/>
      <c r="AH298" s="82"/>
      <c r="AR298" s="81"/>
      <c r="AW298" s="82"/>
      <c r="BD298" s="53"/>
      <c r="BE298" s="79"/>
      <c r="BG298" s="90"/>
      <c r="BH298" s="53"/>
      <c r="BI298" s="53"/>
      <c r="BJ298" s="53"/>
      <c r="BK298" s="53"/>
      <c r="BL298" s="53"/>
      <c r="BM298" s="53"/>
      <c r="BN298" s="53"/>
      <c r="BO298" s="53"/>
      <c r="BP298" s="84"/>
      <c r="BQ298" s="53"/>
      <c r="BR298" s="53"/>
      <c r="BS298" s="53"/>
      <c r="BT298" s="53"/>
      <c r="BU298" s="53"/>
      <c r="BV298" s="15"/>
      <c r="BW298" s="53"/>
      <c r="BX298" s="53"/>
      <c r="BY298" s="53"/>
      <c r="BZ298" s="53"/>
      <c r="CA298" s="53"/>
      <c r="CB298" s="53"/>
      <c r="CC298" s="53"/>
      <c r="CD298" s="53"/>
      <c r="CE298" s="85"/>
      <c r="CF298" s="53"/>
      <c r="CG298" s="53"/>
      <c r="CH298" s="53"/>
      <c r="CI298" s="53"/>
      <c r="CJ298" s="53"/>
      <c r="CK298" s="53"/>
      <c r="CL298" s="53"/>
    </row>
    <row r="299" spans="11:90" ht="14.25" customHeight="1" x14ac:dyDescent="0.35">
      <c r="K299" s="79"/>
      <c r="W299" s="81"/>
      <c r="AH299" s="82"/>
      <c r="AR299" s="81"/>
      <c r="AW299" s="82"/>
      <c r="BD299" s="53"/>
      <c r="BE299" s="79"/>
      <c r="BG299" s="90"/>
      <c r="BH299" s="53"/>
      <c r="BI299" s="53"/>
      <c r="BJ299" s="53"/>
      <c r="BK299" s="53"/>
      <c r="BL299" s="53"/>
      <c r="BM299" s="53"/>
      <c r="BN299" s="53"/>
      <c r="BO299" s="53"/>
      <c r="BP299" s="84"/>
      <c r="BQ299" s="53"/>
      <c r="BR299" s="53"/>
      <c r="BS299" s="53"/>
      <c r="BT299" s="53"/>
      <c r="BU299" s="53"/>
      <c r="BV299" s="15"/>
      <c r="BW299" s="53"/>
      <c r="BX299" s="53"/>
      <c r="BY299" s="53"/>
      <c r="BZ299" s="53"/>
      <c r="CA299" s="53"/>
      <c r="CB299" s="53"/>
      <c r="CC299" s="53"/>
      <c r="CD299" s="53"/>
      <c r="CE299" s="85"/>
      <c r="CF299" s="53"/>
      <c r="CG299" s="53"/>
      <c r="CH299" s="53"/>
      <c r="CI299" s="53"/>
      <c r="CJ299" s="53"/>
      <c r="CK299" s="53"/>
      <c r="CL299" s="53"/>
    </row>
    <row r="300" spans="11:90" ht="14.25" customHeight="1" x14ac:dyDescent="0.35">
      <c r="K300" s="79"/>
      <c r="W300" s="81"/>
      <c r="AH300" s="82"/>
      <c r="AR300" s="81"/>
      <c r="AW300" s="82"/>
      <c r="BD300" s="53"/>
      <c r="BE300" s="79"/>
      <c r="BG300" s="90"/>
      <c r="BH300" s="53"/>
      <c r="BI300" s="53"/>
      <c r="BJ300" s="53"/>
      <c r="BK300" s="53"/>
      <c r="BL300" s="53"/>
      <c r="BM300" s="53"/>
      <c r="BN300" s="53"/>
      <c r="BO300" s="53"/>
      <c r="BP300" s="84"/>
      <c r="BQ300" s="53"/>
      <c r="BR300" s="53"/>
      <c r="BS300" s="53"/>
      <c r="BT300" s="53"/>
      <c r="BU300" s="53"/>
      <c r="BV300" s="15"/>
      <c r="BW300" s="53"/>
      <c r="BX300" s="53"/>
      <c r="BY300" s="53"/>
      <c r="BZ300" s="53"/>
      <c r="CA300" s="53"/>
      <c r="CB300" s="53"/>
      <c r="CC300" s="53"/>
      <c r="CD300" s="53"/>
      <c r="CE300" s="85"/>
      <c r="CF300" s="53"/>
      <c r="CG300" s="53"/>
      <c r="CH300" s="53"/>
      <c r="CI300" s="53"/>
      <c r="CJ300" s="53"/>
      <c r="CK300" s="53"/>
      <c r="CL300" s="53"/>
    </row>
    <row r="301" spans="11:90" ht="14.25" customHeight="1" x14ac:dyDescent="0.35">
      <c r="K301" s="79"/>
      <c r="W301" s="81"/>
      <c r="AH301" s="82"/>
      <c r="AR301" s="81"/>
      <c r="AW301" s="82"/>
      <c r="BD301" s="53"/>
      <c r="BE301" s="79"/>
      <c r="BG301" s="90"/>
      <c r="BH301" s="53"/>
      <c r="BI301" s="53"/>
      <c r="BJ301" s="53"/>
      <c r="BK301" s="53"/>
      <c r="BL301" s="53"/>
      <c r="BM301" s="53"/>
      <c r="BN301" s="53"/>
      <c r="BO301" s="53"/>
      <c r="BP301" s="84"/>
      <c r="BQ301" s="53"/>
      <c r="BR301" s="53"/>
      <c r="BS301" s="53"/>
      <c r="BT301" s="53"/>
      <c r="BU301" s="53"/>
      <c r="BV301" s="15"/>
      <c r="BW301" s="53"/>
      <c r="BX301" s="53"/>
      <c r="BY301" s="53"/>
      <c r="BZ301" s="53"/>
      <c r="CA301" s="53"/>
      <c r="CB301" s="53"/>
      <c r="CC301" s="53"/>
      <c r="CD301" s="53"/>
      <c r="CE301" s="85"/>
      <c r="CF301" s="53"/>
      <c r="CG301" s="53"/>
      <c r="CH301" s="53"/>
      <c r="CI301" s="53"/>
      <c r="CJ301" s="53"/>
      <c r="CK301" s="53"/>
      <c r="CL301" s="53"/>
    </row>
    <row r="302" spans="11:90" ht="14.25" customHeight="1" x14ac:dyDescent="0.35">
      <c r="K302" s="79"/>
      <c r="W302" s="81"/>
      <c r="AH302" s="82"/>
      <c r="AR302" s="81"/>
      <c r="AW302" s="82"/>
      <c r="BD302" s="53"/>
      <c r="BE302" s="79"/>
      <c r="BG302" s="90"/>
      <c r="BH302" s="53"/>
      <c r="BI302" s="53"/>
      <c r="BJ302" s="53"/>
      <c r="BK302" s="53"/>
      <c r="BL302" s="53"/>
      <c r="BM302" s="53"/>
      <c r="BN302" s="53"/>
      <c r="BO302" s="53"/>
      <c r="BP302" s="84"/>
      <c r="BQ302" s="53"/>
      <c r="BR302" s="53"/>
      <c r="BS302" s="53"/>
      <c r="BT302" s="53"/>
      <c r="BU302" s="53"/>
      <c r="BV302" s="15"/>
      <c r="BW302" s="53"/>
      <c r="BX302" s="53"/>
      <c r="BY302" s="53"/>
      <c r="BZ302" s="53"/>
      <c r="CA302" s="53"/>
      <c r="CB302" s="53"/>
      <c r="CC302" s="53"/>
      <c r="CD302" s="53"/>
      <c r="CE302" s="85"/>
      <c r="CF302" s="53"/>
      <c r="CG302" s="53"/>
      <c r="CH302" s="53"/>
      <c r="CI302" s="53"/>
      <c r="CJ302" s="53"/>
      <c r="CK302" s="53"/>
      <c r="CL302" s="53"/>
    </row>
    <row r="303" spans="11:90" ht="14.25" customHeight="1" x14ac:dyDescent="0.35">
      <c r="K303" s="79"/>
      <c r="W303" s="81"/>
      <c r="AH303" s="82"/>
      <c r="AR303" s="81"/>
      <c r="AW303" s="82"/>
      <c r="BD303" s="53"/>
      <c r="BE303" s="79"/>
      <c r="BG303" s="90"/>
      <c r="BH303" s="53"/>
      <c r="BI303" s="53"/>
      <c r="BJ303" s="53"/>
      <c r="BK303" s="53"/>
      <c r="BL303" s="53"/>
      <c r="BM303" s="53"/>
      <c r="BN303" s="53"/>
      <c r="BO303" s="53"/>
      <c r="BP303" s="84"/>
      <c r="BQ303" s="53"/>
      <c r="BR303" s="53"/>
      <c r="BS303" s="53"/>
      <c r="BT303" s="53"/>
      <c r="BU303" s="53"/>
      <c r="BV303" s="15"/>
      <c r="BW303" s="53"/>
      <c r="BX303" s="53"/>
      <c r="BY303" s="53"/>
      <c r="BZ303" s="53"/>
      <c r="CA303" s="53"/>
      <c r="CB303" s="53"/>
      <c r="CC303" s="53"/>
      <c r="CD303" s="53"/>
      <c r="CE303" s="85"/>
      <c r="CF303" s="53"/>
      <c r="CG303" s="53"/>
      <c r="CH303" s="53"/>
      <c r="CI303" s="53"/>
      <c r="CJ303" s="53"/>
      <c r="CK303" s="53"/>
      <c r="CL303" s="53"/>
    </row>
    <row r="304" spans="11:90" ht="14.25" customHeight="1" x14ac:dyDescent="0.35">
      <c r="K304" s="79"/>
      <c r="W304" s="81"/>
      <c r="AH304" s="82"/>
      <c r="AR304" s="81"/>
      <c r="AW304" s="82"/>
      <c r="BD304" s="53"/>
      <c r="BE304" s="79"/>
      <c r="BG304" s="90"/>
      <c r="BH304" s="53"/>
      <c r="BI304" s="53"/>
      <c r="BJ304" s="53"/>
      <c r="BK304" s="53"/>
      <c r="BL304" s="53"/>
      <c r="BM304" s="53"/>
      <c r="BN304" s="53"/>
      <c r="BO304" s="53"/>
      <c r="BP304" s="84"/>
      <c r="BQ304" s="53"/>
      <c r="BR304" s="53"/>
      <c r="BS304" s="53"/>
      <c r="BT304" s="53"/>
      <c r="BU304" s="53"/>
      <c r="BV304" s="15"/>
      <c r="BW304" s="53"/>
      <c r="BX304" s="53"/>
      <c r="BY304" s="53"/>
      <c r="BZ304" s="53"/>
      <c r="CA304" s="53"/>
      <c r="CB304" s="53"/>
      <c r="CC304" s="53"/>
      <c r="CD304" s="53"/>
      <c r="CE304" s="85"/>
      <c r="CF304" s="53"/>
      <c r="CG304" s="53"/>
      <c r="CH304" s="53"/>
      <c r="CI304" s="53"/>
      <c r="CJ304" s="53"/>
      <c r="CK304" s="53"/>
      <c r="CL304" s="53"/>
    </row>
    <row r="305" spans="11:90" ht="14.25" customHeight="1" x14ac:dyDescent="0.35">
      <c r="K305" s="79"/>
      <c r="W305" s="81"/>
      <c r="AH305" s="82"/>
      <c r="AR305" s="81"/>
      <c r="AW305" s="82"/>
      <c r="BD305" s="53"/>
      <c r="BE305" s="79"/>
      <c r="BG305" s="90"/>
      <c r="BH305" s="53"/>
      <c r="BI305" s="53"/>
      <c r="BJ305" s="53"/>
      <c r="BK305" s="53"/>
      <c r="BL305" s="53"/>
      <c r="BM305" s="53"/>
      <c r="BN305" s="53"/>
      <c r="BO305" s="53"/>
      <c r="BP305" s="84"/>
      <c r="BQ305" s="53"/>
      <c r="BR305" s="53"/>
      <c r="BS305" s="53"/>
      <c r="BT305" s="53"/>
      <c r="BU305" s="53"/>
      <c r="BV305" s="15"/>
      <c r="BW305" s="53"/>
      <c r="BX305" s="53"/>
      <c r="BY305" s="53"/>
      <c r="BZ305" s="53"/>
      <c r="CA305" s="53"/>
      <c r="CB305" s="53"/>
      <c r="CC305" s="53"/>
      <c r="CD305" s="53"/>
      <c r="CE305" s="85"/>
      <c r="CF305" s="53"/>
      <c r="CG305" s="53"/>
      <c r="CH305" s="53"/>
      <c r="CI305" s="53"/>
      <c r="CJ305" s="53"/>
      <c r="CK305" s="53"/>
      <c r="CL305" s="53"/>
    </row>
    <row r="306" spans="11:90" ht="14.25" customHeight="1" x14ac:dyDescent="0.35">
      <c r="K306" s="79"/>
      <c r="W306" s="81"/>
      <c r="AH306" s="82"/>
      <c r="AR306" s="81"/>
      <c r="AW306" s="82"/>
      <c r="BD306" s="53"/>
      <c r="BE306" s="79"/>
      <c r="BG306" s="90"/>
      <c r="BH306" s="53"/>
      <c r="BI306" s="53"/>
      <c r="BJ306" s="53"/>
      <c r="BK306" s="53"/>
      <c r="BL306" s="53"/>
      <c r="BM306" s="53"/>
      <c r="BN306" s="53"/>
      <c r="BO306" s="53"/>
      <c r="BP306" s="84"/>
      <c r="BQ306" s="53"/>
      <c r="BR306" s="53"/>
      <c r="BS306" s="53"/>
      <c r="BT306" s="53"/>
      <c r="BU306" s="53"/>
      <c r="BV306" s="15"/>
      <c r="BW306" s="53"/>
      <c r="BX306" s="53"/>
      <c r="BY306" s="53"/>
      <c r="BZ306" s="53"/>
      <c r="CA306" s="53"/>
      <c r="CB306" s="53"/>
      <c r="CC306" s="53"/>
      <c r="CD306" s="53"/>
      <c r="CE306" s="85"/>
      <c r="CF306" s="53"/>
      <c r="CG306" s="53"/>
      <c r="CH306" s="53"/>
      <c r="CI306" s="53"/>
      <c r="CJ306" s="53"/>
      <c r="CK306" s="53"/>
      <c r="CL306" s="53"/>
    </row>
    <row r="307" spans="11:90" ht="14.25" customHeight="1" x14ac:dyDescent="0.35">
      <c r="K307" s="79"/>
      <c r="W307" s="81"/>
      <c r="AH307" s="82"/>
      <c r="AR307" s="81"/>
      <c r="AW307" s="82"/>
      <c r="BD307" s="53"/>
      <c r="BE307" s="79"/>
      <c r="BG307" s="90"/>
      <c r="BH307" s="53"/>
      <c r="BI307" s="53"/>
      <c r="BJ307" s="53"/>
      <c r="BK307" s="53"/>
      <c r="BL307" s="53"/>
      <c r="BM307" s="53"/>
      <c r="BN307" s="53"/>
      <c r="BO307" s="53"/>
      <c r="BP307" s="84"/>
      <c r="BQ307" s="53"/>
      <c r="BR307" s="53"/>
      <c r="BS307" s="53"/>
      <c r="BT307" s="53"/>
      <c r="BU307" s="53"/>
      <c r="BV307" s="15"/>
      <c r="BW307" s="53"/>
      <c r="BX307" s="53"/>
      <c r="BY307" s="53"/>
      <c r="BZ307" s="53"/>
      <c r="CA307" s="53"/>
      <c r="CB307" s="53"/>
      <c r="CC307" s="53"/>
      <c r="CD307" s="53"/>
      <c r="CE307" s="85"/>
      <c r="CF307" s="53"/>
      <c r="CG307" s="53"/>
      <c r="CH307" s="53"/>
      <c r="CI307" s="53"/>
      <c r="CJ307" s="53"/>
      <c r="CK307" s="53"/>
      <c r="CL307" s="53"/>
    </row>
    <row r="308" spans="11:90" ht="14.25" customHeight="1" x14ac:dyDescent="0.35">
      <c r="K308" s="79"/>
      <c r="W308" s="81"/>
      <c r="AH308" s="82"/>
      <c r="AR308" s="81"/>
      <c r="AW308" s="82"/>
      <c r="BD308" s="53"/>
      <c r="BE308" s="79"/>
      <c r="BG308" s="90"/>
      <c r="BH308" s="53"/>
      <c r="BI308" s="53"/>
      <c r="BJ308" s="53"/>
      <c r="BK308" s="53"/>
      <c r="BL308" s="53"/>
      <c r="BM308" s="53"/>
      <c r="BN308" s="53"/>
      <c r="BO308" s="53"/>
      <c r="BP308" s="84"/>
      <c r="BQ308" s="53"/>
      <c r="BR308" s="53"/>
      <c r="BS308" s="53"/>
      <c r="BT308" s="53"/>
      <c r="BU308" s="53"/>
      <c r="BV308" s="15"/>
      <c r="BW308" s="53"/>
      <c r="BX308" s="53"/>
      <c r="BY308" s="53"/>
      <c r="BZ308" s="53"/>
      <c r="CA308" s="53"/>
      <c r="CB308" s="53"/>
      <c r="CC308" s="53"/>
      <c r="CD308" s="53"/>
      <c r="CE308" s="85"/>
      <c r="CF308" s="53"/>
      <c r="CG308" s="53"/>
      <c r="CH308" s="53"/>
      <c r="CI308" s="53"/>
      <c r="CJ308" s="53"/>
      <c r="CK308" s="53"/>
      <c r="CL308" s="53"/>
    </row>
    <row r="309" spans="11:90" ht="14.25" customHeight="1" x14ac:dyDescent="0.35">
      <c r="K309" s="79"/>
      <c r="W309" s="81"/>
      <c r="AH309" s="82"/>
      <c r="AR309" s="81"/>
      <c r="AW309" s="82"/>
      <c r="BD309" s="53"/>
      <c r="BE309" s="79"/>
      <c r="BG309" s="90"/>
      <c r="BH309" s="53"/>
      <c r="BI309" s="53"/>
      <c r="BJ309" s="53"/>
      <c r="BK309" s="53"/>
      <c r="BL309" s="53"/>
      <c r="BM309" s="53"/>
      <c r="BN309" s="53"/>
      <c r="BO309" s="53"/>
      <c r="BP309" s="84"/>
      <c r="BQ309" s="53"/>
      <c r="BR309" s="53"/>
      <c r="BS309" s="53"/>
      <c r="BT309" s="53"/>
      <c r="BU309" s="53"/>
      <c r="BV309" s="15"/>
      <c r="BW309" s="53"/>
      <c r="BX309" s="53"/>
      <c r="BY309" s="53"/>
      <c r="BZ309" s="53"/>
      <c r="CA309" s="53"/>
      <c r="CB309" s="53"/>
      <c r="CC309" s="53"/>
      <c r="CD309" s="53"/>
      <c r="CE309" s="85"/>
      <c r="CF309" s="53"/>
      <c r="CG309" s="53"/>
      <c r="CH309" s="53"/>
      <c r="CI309" s="53"/>
      <c r="CJ309" s="53"/>
      <c r="CK309" s="53"/>
      <c r="CL309" s="53"/>
    </row>
    <row r="310" spans="11:90" ht="14.25" customHeight="1" x14ac:dyDescent="0.35">
      <c r="K310" s="79"/>
      <c r="W310" s="81"/>
      <c r="AH310" s="82"/>
      <c r="AR310" s="81"/>
      <c r="AW310" s="82"/>
      <c r="BD310" s="53"/>
      <c r="BE310" s="79"/>
      <c r="BG310" s="90"/>
      <c r="BH310" s="53"/>
      <c r="BI310" s="53"/>
      <c r="BJ310" s="53"/>
      <c r="BK310" s="53"/>
      <c r="BL310" s="53"/>
      <c r="BM310" s="53"/>
      <c r="BN310" s="53"/>
      <c r="BO310" s="53"/>
      <c r="BP310" s="84"/>
      <c r="BQ310" s="53"/>
      <c r="BR310" s="53"/>
      <c r="BS310" s="53"/>
      <c r="BT310" s="53"/>
      <c r="BU310" s="53"/>
      <c r="BV310" s="15"/>
      <c r="BW310" s="53"/>
      <c r="BX310" s="53"/>
      <c r="BY310" s="53"/>
      <c r="BZ310" s="53"/>
      <c r="CA310" s="53"/>
      <c r="CB310" s="53"/>
      <c r="CC310" s="53"/>
      <c r="CD310" s="53"/>
      <c r="CE310" s="85"/>
      <c r="CF310" s="53"/>
      <c r="CG310" s="53"/>
      <c r="CH310" s="53"/>
      <c r="CI310" s="53"/>
      <c r="CJ310" s="53"/>
      <c r="CK310" s="53"/>
      <c r="CL310" s="53"/>
    </row>
    <row r="311" spans="11:90" ht="14.25" customHeight="1" x14ac:dyDescent="0.35">
      <c r="K311" s="79"/>
      <c r="W311" s="81"/>
      <c r="AH311" s="82"/>
      <c r="AR311" s="81"/>
      <c r="AW311" s="82"/>
      <c r="BD311" s="53"/>
      <c r="BE311" s="79"/>
      <c r="BG311" s="90"/>
      <c r="BH311" s="53"/>
      <c r="BI311" s="53"/>
      <c r="BJ311" s="53"/>
      <c r="BK311" s="53"/>
      <c r="BL311" s="53"/>
      <c r="BM311" s="53"/>
      <c r="BN311" s="53"/>
      <c r="BO311" s="53"/>
      <c r="BP311" s="84"/>
      <c r="BQ311" s="53"/>
      <c r="BR311" s="53"/>
      <c r="BS311" s="53"/>
      <c r="BT311" s="53"/>
      <c r="BU311" s="53"/>
      <c r="BV311" s="15"/>
      <c r="BW311" s="53"/>
      <c r="BX311" s="53"/>
      <c r="BY311" s="53"/>
      <c r="BZ311" s="53"/>
      <c r="CA311" s="53"/>
      <c r="CB311" s="53"/>
      <c r="CC311" s="53"/>
      <c r="CD311" s="53"/>
      <c r="CE311" s="85"/>
      <c r="CF311" s="53"/>
      <c r="CG311" s="53"/>
      <c r="CH311" s="53"/>
      <c r="CI311" s="53"/>
      <c r="CJ311" s="53"/>
      <c r="CK311" s="53"/>
      <c r="CL311" s="53"/>
    </row>
    <row r="312" spans="11:90" ht="14.25" customHeight="1" x14ac:dyDescent="0.35">
      <c r="K312" s="79"/>
      <c r="W312" s="81"/>
      <c r="AH312" s="82"/>
      <c r="AR312" s="81"/>
      <c r="AW312" s="82"/>
      <c r="BD312" s="53"/>
      <c r="BE312" s="79"/>
      <c r="BG312" s="90"/>
      <c r="BH312" s="53"/>
      <c r="BI312" s="53"/>
      <c r="BJ312" s="53"/>
      <c r="BK312" s="53"/>
      <c r="BL312" s="53"/>
      <c r="BM312" s="53"/>
      <c r="BN312" s="53"/>
      <c r="BO312" s="53"/>
      <c r="BP312" s="84"/>
      <c r="BQ312" s="53"/>
      <c r="BR312" s="53"/>
      <c r="BS312" s="53"/>
      <c r="BT312" s="53"/>
      <c r="BU312" s="53"/>
      <c r="BV312" s="15"/>
      <c r="BW312" s="53"/>
      <c r="BX312" s="53"/>
      <c r="BY312" s="53"/>
      <c r="BZ312" s="53"/>
      <c r="CA312" s="53"/>
      <c r="CB312" s="53"/>
      <c r="CC312" s="53"/>
      <c r="CD312" s="53"/>
      <c r="CE312" s="85"/>
      <c r="CF312" s="53"/>
      <c r="CG312" s="53"/>
      <c r="CH312" s="53"/>
      <c r="CI312" s="53"/>
      <c r="CJ312" s="53"/>
      <c r="CK312" s="53"/>
      <c r="CL312" s="53"/>
    </row>
    <row r="313" spans="11:90" ht="14.25" customHeight="1" x14ac:dyDescent="0.35">
      <c r="K313" s="79"/>
      <c r="W313" s="81"/>
      <c r="AH313" s="82"/>
      <c r="AR313" s="81"/>
      <c r="AW313" s="82"/>
      <c r="BD313" s="53"/>
      <c r="BE313" s="79"/>
      <c r="BG313" s="90"/>
      <c r="BH313" s="53"/>
      <c r="BI313" s="53"/>
      <c r="BJ313" s="53"/>
      <c r="BK313" s="53"/>
      <c r="BL313" s="53"/>
      <c r="BM313" s="53"/>
      <c r="BN313" s="53"/>
      <c r="BO313" s="53"/>
      <c r="BP313" s="84"/>
      <c r="BQ313" s="53"/>
      <c r="BR313" s="53"/>
      <c r="BS313" s="53"/>
      <c r="BT313" s="53"/>
      <c r="BU313" s="53"/>
      <c r="BV313" s="15"/>
      <c r="BW313" s="53"/>
      <c r="BX313" s="53"/>
      <c r="BY313" s="53"/>
      <c r="BZ313" s="53"/>
      <c r="CA313" s="53"/>
      <c r="CB313" s="53"/>
      <c r="CC313" s="53"/>
      <c r="CD313" s="53"/>
      <c r="CE313" s="85"/>
      <c r="CF313" s="53"/>
      <c r="CG313" s="53"/>
      <c r="CH313" s="53"/>
      <c r="CI313" s="53"/>
      <c r="CJ313" s="53"/>
      <c r="CK313" s="53"/>
      <c r="CL313" s="53"/>
    </row>
    <row r="314" spans="11:90" ht="14.25" customHeight="1" x14ac:dyDescent="0.35">
      <c r="K314" s="79"/>
      <c r="W314" s="81"/>
      <c r="AH314" s="82"/>
      <c r="AR314" s="81"/>
      <c r="AW314" s="82"/>
      <c r="BD314" s="53"/>
      <c r="BE314" s="79"/>
      <c r="BG314" s="90"/>
      <c r="BH314" s="53"/>
      <c r="BI314" s="53"/>
      <c r="BJ314" s="53"/>
      <c r="BK314" s="53"/>
      <c r="BL314" s="53"/>
      <c r="BM314" s="53"/>
      <c r="BN314" s="53"/>
      <c r="BO314" s="53"/>
      <c r="BP314" s="84"/>
      <c r="BQ314" s="53"/>
      <c r="BR314" s="53"/>
      <c r="BS314" s="53"/>
      <c r="BT314" s="53"/>
      <c r="BU314" s="53"/>
      <c r="BV314" s="15"/>
      <c r="BW314" s="53"/>
      <c r="BX314" s="53"/>
      <c r="BY314" s="53"/>
      <c r="BZ314" s="53"/>
      <c r="CA314" s="53"/>
      <c r="CB314" s="53"/>
      <c r="CC314" s="53"/>
      <c r="CD314" s="53"/>
      <c r="CE314" s="85"/>
      <c r="CF314" s="53"/>
      <c r="CG314" s="53"/>
      <c r="CH314" s="53"/>
      <c r="CI314" s="53"/>
      <c r="CJ314" s="53"/>
      <c r="CK314" s="53"/>
      <c r="CL314" s="53"/>
    </row>
    <row r="315" spans="11:90" ht="14.25" customHeight="1" x14ac:dyDescent="0.35">
      <c r="K315" s="79"/>
      <c r="W315" s="81"/>
      <c r="AH315" s="82"/>
      <c r="AR315" s="81"/>
      <c r="AW315" s="82"/>
      <c r="BD315" s="53"/>
      <c r="BE315" s="79"/>
      <c r="BG315" s="90"/>
      <c r="BH315" s="53"/>
      <c r="BI315" s="53"/>
      <c r="BJ315" s="53"/>
      <c r="BK315" s="53"/>
      <c r="BL315" s="53"/>
      <c r="BM315" s="53"/>
      <c r="BN315" s="53"/>
      <c r="BO315" s="53"/>
      <c r="BP315" s="84"/>
      <c r="BQ315" s="53"/>
      <c r="BR315" s="53"/>
      <c r="BS315" s="53"/>
      <c r="BT315" s="53"/>
      <c r="BU315" s="53"/>
      <c r="BV315" s="15"/>
      <c r="BW315" s="53"/>
      <c r="BX315" s="53"/>
      <c r="BY315" s="53"/>
      <c r="BZ315" s="53"/>
      <c r="CA315" s="53"/>
      <c r="CB315" s="53"/>
      <c r="CC315" s="53"/>
      <c r="CD315" s="53"/>
      <c r="CE315" s="85"/>
      <c r="CF315" s="53"/>
      <c r="CG315" s="53"/>
      <c r="CH315" s="53"/>
      <c r="CI315" s="53"/>
      <c r="CJ315" s="53"/>
      <c r="CK315" s="53"/>
      <c r="CL315" s="53"/>
    </row>
    <row r="316" spans="11:90" ht="14.25" customHeight="1" x14ac:dyDescent="0.35">
      <c r="K316" s="79"/>
      <c r="W316" s="81"/>
      <c r="AH316" s="82"/>
      <c r="AR316" s="81"/>
      <c r="AW316" s="82"/>
      <c r="BD316" s="53"/>
      <c r="BE316" s="79"/>
      <c r="BG316" s="90"/>
      <c r="BH316" s="53"/>
      <c r="BI316" s="53"/>
      <c r="BJ316" s="53"/>
      <c r="BK316" s="53"/>
      <c r="BL316" s="53"/>
      <c r="BM316" s="53"/>
      <c r="BN316" s="53"/>
      <c r="BO316" s="53"/>
      <c r="BP316" s="84"/>
      <c r="BQ316" s="53"/>
      <c r="BR316" s="53"/>
      <c r="BS316" s="53"/>
      <c r="BT316" s="53"/>
      <c r="BU316" s="53"/>
      <c r="BV316" s="15"/>
      <c r="BW316" s="53"/>
      <c r="BX316" s="53"/>
      <c r="BY316" s="53"/>
      <c r="BZ316" s="53"/>
      <c r="CA316" s="53"/>
      <c r="CB316" s="53"/>
      <c r="CC316" s="53"/>
      <c r="CD316" s="53"/>
      <c r="CE316" s="85"/>
      <c r="CF316" s="53"/>
      <c r="CG316" s="53"/>
      <c r="CH316" s="53"/>
      <c r="CI316" s="53"/>
      <c r="CJ316" s="53"/>
      <c r="CK316" s="53"/>
      <c r="CL316" s="53"/>
    </row>
    <row r="317" spans="11:90" ht="14.25" customHeight="1" x14ac:dyDescent="0.35">
      <c r="K317" s="79"/>
      <c r="W317" s="81"/>
      <c r="AH317" s="82"/>
      <c r="AR317" s="81"/>
      <c r="AW317" s="82"/>
      <c r="BD317" s="53"/>
      <c r="BE317" s="79"/>
      <c r="BG317" s="90"/>
      <c r="BH317" s="53"/>
      <c r="BI317" s="53"/>
      <c r="BJ317" s="53"/>
      <c r="BK317" s="53"/>
      <c r="BL317" s="53"/>
      <c r="BM317" s="53"/>
      <c r="BN317" s="53"/>
      <c r="BO317" s="53"/>
      <c r="BP317" s="84"/>
      <c r="BQ317" s="53"/>
      <c r="BR317" s="53"/>
      <c r="BS317" s="53"/>
      <c r="BT317" s="53"/>
      <c r="BU317" s="53"/>
      <c r="BV317" s="15"/>
      <c r="BW317" s="53"/>
      <c r="BX317" s="53"/>
      <c r="BY317" s="53"/>
      <c r="BZ317" s="53"/>
      <c r="CA317" s="53"/>
      <c r="CB317" s="53"/>
      <c r="CC317" s="53"/>
      <c r="CD317" s="53"/>
      <c r="CE317" s="85"/>
      <c r="CF317" s="53"/>
      <c r="CG317" s="53"/>
      <c r="CH317" s="53"/>
      <c r="CI317" s="53"/>
      <c r="CJ317" s="53"/>
      <c r="CK317" s="53"/>
      <c r="CL317" s="53"/>
    </row>
    <row r="318" spans="11:90" ht="14.25" customHeight="1" x14ac:dyDescent="0.35">
      <c r="K318" s="79"/>
      <c r="W318" s="81"/>
      <c r="AH318" s="82"/>
      <c r="AR318" s="81"/>
      <c r="AW318" s="82"/>
      <c r="BD318" s="53"/>
      <c r="BE318" s="79"/>
      <c r="BG318" s="90"/>
      <c r="BH318" s="53"/>
      <c r="BI318" s="53"/>
      <c r="BJ318" s="53"/>
      <c r="BK318" s="53"/>
      <c r="BL318" s="53"/>
      <c r="BM318" s="53"/>
      <c r="BN318" s="53"/>
      <c r="BO318" s="53"/>
      <c r="BP318" s="84"/>
      <c r="BQ318" s="53"/>
      <c r="BR318" s="53"/>
      <c r="BS318" s="53"/>
      <c r="BT318" s="53"/>
      <c r="BU318" s="53"/>
      <c r="BV318" s="15"/>
      <c r="BW318" s="53"/>
      <c r="BX318" s="53"/>
      <c r="BY318" s="53"/>
      <c r="BZ318" s="53"/>
      <c r="CA318" s="53"/>
      <c r="CB318" s="53"/>
      <c r="CC318" s="53"/>
      <c r="CD318" s="53"/>
      <c r="CE318" s="85"/>
      <c r="CF318" s="53"/>
      <c r="CG318" s="53"/>
      <c r="CH318" s="53"/>
      <c r="CI318" s="53"/>
      <c r="CJ318" s="53"/>
      <c r="CK318" s="53"/>
      <c r="CL318" s="53"/>
    </row>
    <row r="319" spans="11:90" ht="14.25" customHeight="1" x14ac:dyDescent="0.35">
      <c r="K319" s="79"/>
      <c r="W319" s="81"/>
      <c r="AH319" s="82"/>
      <c r="AR319" s="81"/>
      <c r="AW319" s="82"/>
      <c r="BD319" s="53"/>
      <c r="BE319" s="79"/>
      <c r="BG319" s="90"/>
      <c r="BH319" s="53"/>
      <c r="BI319" s="53"/>
      <c r="BJ319" s="53"/>
      <c r="BK319" s="53"/>
      <c r="BL319" s="53"/>
      <c r="BM319" s="53"/>
      <c r="BN319" s="53"/>
      <c r="BO319" s="53"/>
      <c r="BP319" s="84"/>
      <c r="BQ319" s="53"/>
      <c r="BR319" s="53"/>
      <c r="BS319" s="53"/>
      <c r="BT319" s="53"/>
      <c r="BU319" s="53"/>
      <c r="BV319" s="15"/>
      <c r="BW319" s="53"/>
      <c r="BX319" s="53"/>
      <c r="BY319" s="53"/>
      <c r="BZ319" s="53"/>
      <c r="CA319" s="53"/>
      <c r="CB319" s="53"/>
      <c r="CC319" s="53"/>
      <c r="CD319" s="53"/>
      <c r="CE319" s="85"/>
      <c r="CF319" s="53"/>
      <c r="CG319" s="53"/>
      <c r="CH319" s="53"/>
      <c r="CI319" s="53"/>
      <c r="CJ319" s="53"/>
      <c r="CK319" s="53"/>
      <c r="CL319" s="53"/>
    </row>
    <row r="320" spans="11:90" ht="14.25" customHeight="1" x14ac:dyDescent="0.35">
      <c r="K320" s="79"/>
      <c r="W320" s="81"/>
      <c r="AH320" s="82"/>
      <c r="AR320" s="81"/>
      <c r="AW320" s="82"/>
      <c r="BD320" s="53"/>
      <c r="BE320" s="79"/>
      <c r="BG320" s="90"/>
      <c r="BH320" s="53"/>
      <c r="BI320" s="53"/>
      <c r="BJ320" s="53"/>
      <c r="BK320" s="53"/>
      <c r="BL320" s="53"/>
      <c r="BM320" s="53"/>
      <c r="BN320" s="53"/>
      <c r="BO320" s="53"/>
      <c r="BP320" s="84"/>
      <c r="BQ320" s="53"/>
      <c r="BR320" s="53"/>
      <c r="BS320" s="53"/>
      <c r="BT320" s="53"/>
      <c r="BU320" s="53"/>
      <c r="BV320" s="15"/>
      <c r="BW320" s="53"/>
      <c r="BX320" s="53"/>
      <c r="BY320" s="53"/>
      <c r="BZ320" s="53"/>
      <c r="CA320" s="53"/>
      <c r="CB320" s="53"/>
      <c r="CC320" s="53"/>
      <c r="CD320" s="53"/>
      <c r="CE320" s="85"/>
      <c r="CF320" s="53"/>
      <c r="CG320" s="53"/>
      <c r="CH320" s="53"/>
      <c r="CI320" s="53"/>
      <c r="CJ320" s="53"/>
      <c r="CK320" s="53"/>
      <c r="CL320" s="53"/>
    </row>
    <row r="321" spans="11:90" ht="14.25" customHeight="1" x14ac:dyDescent="0.35">
      <c r="K321" s="79"/>
      <c r="W321" s="81"/>
      <c r="AH321" s="82"/>
      <c r="AR321" s="81"/>
      <c r="AW321" s="82"/>
      <c r="BD321" s="53"/>
      <c r="BE321" s="79"/>
      <c r="BG321" s="90"/>
      <c r="BH321" s="53"/>
      <c r="BI321" s="53"/>
      <c r="BJ321" s="53"/>
      <c r="BK321" s="53"/>
      <c r="BL321" s="53"/>
      <c r="BM321" s="53"/>
      <c r="BN321" s="53"/>
      <c r="BO321" s="53"/>
      <c r="BP321" s="84"/>
      <c r="BQ321" s="53"/>
      <c r="BR321" s="53"/>
      <c r="BS321" s="53"/>
      <c r="BT321" s="53"/>
      <c r="BU321" s="53"/>
      <c r="BV321" s="15"/>
      <c r="BW321" s="53"/>
      <c r="BX321" s="53"/>
      <c r="BY321" s="53"/>
      <c r="BZ321" s="53"/>
      <c r="CA321" s="53"/>
      <c r="CB321" s="53"/>
      <c r="CC321" s="53"/>
      <c r="CD321" s="53"/>
      <c r="CE321" s="85"/>
      <c r="CF321" s="53"/>
      <c r="CG321" s="53"/>
      <c r="CH321" s="53"/>
      <c r="CI321" s="53"/>
      <c r="CJ321" s="53"/>
      <c r="CK321" s="53"/>
      <c r="CL321" s="53"/>
    </row>
    <row r="322" spans="11:90" ht="14.25" customHeight="1" x14ac:dyDescent="0.35">
      <c r="K322" s="79"/>
      <c r="W322" s="81"/>
      <c r="AH322" s="82"/>
      <c r="AR322" s="81"/>
      <c r="AW322" s="82"/>
      <c r="BD322" s="53"/>
      <c r="BE322" s="79"/>
      <c r="BG322" s="90"/>
      <c r="BH322" s="53"/>
      <c r="BI322" s="53"/>
      <c r="BJ322" s="53"/>
      <c r="BK322" s="53"/>
      <c r="BL322" s="53"/>
      <c r="BM322" s="53"/>
      <c r="BN322" s="53"/>
      <c r="BO322" s="53"/>
      <c r="BP322" s="84"/>
      <c r="BQ322" s="53"/>
      <c r="BR322" s="53"/>
      <c r="BS322" s="53"/>
      <c r="BT322" s="53"/>
      <c r="BU322" s="53"/>
      <c r="BV322" s="15"/>
      <c r="BW322" s="53"/>
      <c r="BX322" s="53"/>
      <c r="BY322" s="53"/>
      <c r="BZ322" s="53"/>
      <c r="CA322" s="53"/>
      <c r="CB322" s="53"/>
      <c r="CC322" s="53"/>
      <c r="CD322" s="53"/>
      <c r="CE322" s="85"/>
      <c r="CF322" s="53"/>
      <c r="CG322" s="53"/>
      <c r="CH322" s="53"/>
      <c r="CI322" s="53"/>
      <c r="CJ322" s="53"/>
      <c r="CK322" s="53"/>
      <c r="CL322" s="53"/>
    </row>
    <row r="323" spans="11:90" ht="14.25" customHeight="1" x14ac:dyDescent="0.35">
      <c r="K323" s="79"/>
      <c r="W323" s="81"/>
      <c r="AH323" s="82"/>
      <c r="AR323" s="81"/>
      <c r="AW323" s="82"/>
      <c r="BD323" s="53"/>
      <c r="BE323" s="79"/>
      <c r="BG323" s="90"/>
      <c r="BH323" s="53"/>
      <c r="BI323" s="53"/>
      <c r="BJ323" s="53"/>
      <c r="BK323" s="53"/>
      <c r="BL323" s="53"/>
      <c r="BM323" s="53"/>
      <c r="BN323" s="53"/>
      <c r="BO323" s="53"/>
      <c r="BP323" s="84"/>
      <c r="BQ323" s="53"/>
      <c r="BR323" s="53"/>
      <c r="BS323" s="53"/>
      <c r="BT323" s="53"/>
      <c r="BU323" s="53"/>
      <c r="BV323" s="15"/>
      <c r="BW323" s="53"/>
      <c r="BX323" s="53"/>
      <c r="BY323" s="53"/>
      <c r="BZ323" s="53"/>
      <c r="CA323" s="53"/>
      <c r="CB323" s="53"/>
      <c r="CC323" s="53"/>
      <c r="CD323" s="53"/>
      <c r="CE323" s="85"/>
      <c r="CF323" s="53"/>
      <c r="CG323" s="53"/>
      <c r="CH323" s="53"/>
      <c r="CI323" s="53"/>
      <c r="CJ323" s="53"/>
      <c r="CK323" s="53"/>
      <c r="CL323" s="53"/>
    </row>
    <row r="324" spans="11:90" ht="14.25" customHeight="1" x14ac:dyDescent="0.35">
      <c r="K324" s="79"/>
      <c r="W324" s="81"/>
      <c r="AH324" s="82"/>
      <c r="AR324" s="81"/>
      <c r="AW324" s="82"/>
      <c r="BD324" s="53"/>
      <c r="BE324" s="79"/>
      <c r="BG324" s="90"/>
      <c r="BH324" s="53"/>
      <c r="BI324" s="53"/>
      <c r="BJ324" s="53"/>
      <c r="BK324" s="53"/>
      <c r="BL324" s="53"/>
      <c r="BM324" s="53"/>
      <c r="BN324" s="53"/>
      <c r="BO324" s="53"/>
      <c r="BP324" s="84"/>
      <c r="BQ324" s="53"/>
      <c r="BR324" s="53"/>
      <c r="BS324" s="53"/>
      <c r="BT324" s="53"/>
      <c r="BU324" s="53"/>
      <c r="BV324" s="15"/>
      <c r="BW324" s="53"/>
      <c r="BX324" s="53"/>
      <c r="BY324" s="53"/>
      <c r="BZ324" s="53"/>
      <c r="CA324" s="53"/>
      <c r="CB324" s="53"/>
      <c r="CC324" s="53"/>
      <c r="CD324" s="53"/>
      <c r="CE324" s="85"/>
      <c r="CF324" s="53"/>
      <c r="CG324" s="53"/>
      <c r="CH324" s="53"/>
      <c r="CI324" s="53"/>
      <c r="CJ324" s="53"/>
      <c r="CK324" s="53"/>
      <c r="CL324" s="53"/>
    </row>
    <row r="325" spans="11:90" ht="14.25" customHeight="1" x14ac:dyDescent="0.35">
      <c r="K325" s="79"/>
      <c r="W325" s="81"/>
      <c r="AH325" s="82"/>
      <c r="AR325" s="81"/>
      <c r="AW325" s="82"/>
      <c r="BD325" s="53"/>
      <c r="BE325" s="79"/>
      <c r="BG325" s="90"/>
      <c r="BH325" s="53"/>
      <c r="BI325" s="53"/>
      <c r="BJ325" s="53"/>
      <c r="BK325" s="53"/>
      <c r="BL325" s="53"/>
      <c r="BM325" s="53"/>
      <c r="BN325" s="53"/>
      <c r="BO325" s="53"/>
      <c r="BP325" s="84"/>
      <c r="BQ325" s="53"/>
      <c r="BR325" s="53"/>
      <c r="BS325" s="53"/>
      <c r="BT325" s="53"/>
      <c r="BU325" s="53"/>
      <c r="BV325" s="15"/>
      <c r="BW325" s="53"/>
      <c r="BX325" s="53"/>
      <c r="BY325" s="53"/>
      <c r="BZ325" s="53"/>
      <c r="CA325" s="53"/>
      <c r="CB325" s="53"/>
      <c r="CC325" s="53"/>
      <c r="CD325" s="53"/>
      <c r="CE325" s="85"/>
      <c r="CF325" s="53"/>
      <c r="CG325" s="53"/>
      <c r="CH325" s="53"/>
      <c r="CI325" s="53"/>
      <c r="CJ325" s="53"/>
      <c r="CK325" s="53"/>
      <c r="CL325" s="53"/>
    </row>
    <row r="326" spans="11:90" ht="14.25" customHeight="1" x14ac:dyDescent="0.35">
      <c r="K326" s="79"/>
      <c r="W326" s="81"/>
      <c r="AH326" s="82"/>
      <c r="AR326" s="81"/>
      <c r="AW326" s="82"/>
      <c r="BD326" s="53"/>
      <c r="BE326" s="79"/>
      <c r="BG326" s="90"/>
      <c r="BH326" s="53"/>
      <c r="BI326" s="53"/>
      <c r="BJ326" s="53"/>
      <c r="BK326" s="53"/>
      <c r="BL326" s="53"/>
      <c r="BM326" s="53"/>
      <c r="BN326" s="53"/>
      <c r="BO326" s="53"/>
      <c r="BP326" s="84"/>
      <c r="BQ326" s="53"/>
      <c r="BR326" s="53"/>
      <c r="BS326" s="53"/>
      <c r="BT326" s="53"/>
      <c r="BU326" s="53"/>
      <c r="BV326" s="15"/>
      <c r="BW326" s="53"/>
      <c r="BX326" s="53"/>
      <c r="BY326" s="53"/>
      <c r="BZ326" s="53"/>
      <c r="CA326" s="53"/>
      <c r="CB326" s="53"/>
      <c r="CC326" s="53"/>
      <c r="CD326" s="53"/>
      <c r="CE326" s="85"/>
      <c r="CF326" s="53"/>
      <c r="CG326" s="53"/>
      <c r="CH326" s="53"/>
      <c r="CI326" s="53"/>
      <c r="CJ326" s="53"/>
      <c r="CK326" s="53"/>
      <c r="CL326" s="53"/>
    </row>
    <row r="327" spans="11:90" ht="14.25" customHeight="1" x14ac:dyDescent="0.35">
      <c r="K327" s="79"/>
      <c r="W327" s="81"/>
      <c r="AH327" s="82"/>
      <c r="AR327" s="81"/>
      <c r="AW327" s="82"/>
      <c r="BD327" s="53"/>
      <c r="BE327" s="79"/>
      <c r="BG327" s="90"/>
      <c r="BH327" s="53"/>
      <c r="BI327" s="53"/>
      <c r="BJ327" s="53"/>
      <c r="BK327" s="53"/>
      <c r="BL327" s="53"/>
      <c r="BM327" s="53"/>
      <c r="BN327" s="53"/>
      <c r="BO327" s="53"/>
      <c r="BP327" s="84"/>
      <c r="BQ327" s="53"/>
      <c r="BR327" s="53"/>
      <c r="BS327" s="53"/>
      <c r="BT327" s="53"/>
      <c r="BU327" s="53"/>
      <c r="BV327" s="15"/>
      <c r="BW327" s="53"/>
      <c r="BX327" s="53"/>
      <c r="BY327" s="53"/>
      <c r="BZ327" s="53"/>
      <c r="CA327" s="53"/>
      <c r="CB327" s="53"/>
      <c r="CC327" s="53"/>
      <c r="CD327" s="53"/>
      <c r="CE327" s="85"/>
      <c r="CF327" s="53"/>
      <c r="CG327" s="53"/>
      <c r="CH327" s="53"/>
      <c r="CI327" s="53"/>
      <c r="CJ327" s="53"/>
      <c r="CK327" s="53"/>
      <c r="CL327" s="53"/>
    </row>
    <row r="328" spans="11:90" ht="14.25" customHeight="1" x14ac:dyDescent="0.35">
      <c r="K328" s="79"/>
      <c r="W328" s="81"/>
      <c r="AH328" s="82"/>
      <c r="AR328" s="81"/>
      <c r="AW328" s="82"/>
      <c r="BD328" s="53"/>
      <c r="BE328" s="79"/>
      <c r="BG328" s="90"/>
      <c r="BH328" s="53"/>
      <c r="BI328" s="53"/>
      <c r="BJ328" s="53"/>
      <c r="BK328" s="53"/>
      <c r="BL328" s="53"/>
      <c r="BM328" s="53"/>
      <c r="BN328" s="53"/>
      <c r="BO328" s="53"/>
      <c r="BP328" s="84"/>
      <c r="BQ328" s="53"/>
      <c r="BR328" s="53"/>
      <c r="BS328" s="53"/>
      <c r="BT328" s="53"/>
      <c r="BU328" s="53"/>
      <c r="BV328" s="15"/>
      <c r="BW328" s="53"/>
      <c r="BX328" s="53"/>
      <c r="BY328" s="53"/>
      <c r="BZ328" s="53"/>
      <c r="CA328" s="53"/>
      <c r="CB328" s="53"/>
      <c r="CC328" s="53"/>
      <c r="CD328" s="53"/>
      <c r="CE328" s="85"/>
      <c r="CF328" s="53"/>
      <c r="CG328" s="53"/>
      <c r="CH328" s="53"/>
      <c r="CI328" s="53"/>
      <c r="CJ328" s="53"/>
      <c r="CK328" s="53"/>
      <c r="CL328" s="53"/>
    </row>
    <row r="329" spans="11:90" ht="14.25" customHeight="1" x14ac:dyDescent="0.35">
      <c r="K329" s="79"/>
      <c r="W329" s="81"/>
      <c r="AH329" s="82"/>
      <c r="AR329" s="81"/>
      <c r="AW329" s="82"/>
      <c r="BD329" s="53"/>
      <c r="BE329" s="79"/>
      <c r="BG329" s="90"/>
      <c r="BH329" s="53"/>
      <c r="BI329" s="53"/>
      <c r="BJ329" s="53"/>
      <c r="BK329" s="53"/>
      <c r="BL329" s="53"/>
      <c r="BM329" s="53"/>
      <c r="BN329" s="53"/>
      <c r="BO329" s="53"/>
      <c r="BP329" s="84"/>
      <c r="BQ329" s="53"/>
      <c r="BR329" s="53"/>
      <c r="BS329" s="53"/>
      <c r="BT329" s="53"/>
      <c r="BU329" s="53"/>
      <c r="BV329" s="15"/>
      <c r="BW329" s="53"/>
      <c r="BX329" s="53"/>
      <c r="BY329" s="53"/>
      <c r="BZ329" s="53"/>
      <c r="CA329" s="53"/>
      <c r="CB329" s="53"/>
      <c r="CC329" s="53"/>
      <c r="CD329" s="53"/>
      <c r="CE329" s="85"/>
      <c r="CF329" s="53"/>
      <c r="CG329" s="53"/>
      <c r="CH329" s="53"/>
      <c r="CI329" s="53"/>
      <c r="CJ329" s="53"/>
      <c r="CK329" s="53"/>
      <c r="CL329" s="53"/>
    </row>
    <row r="330" spans="11:90" ht="14.25" customHeight="1" x14ac:dyDescent="0.35">
      <c r="K330" s="79"/>
      <c r="W330" s="81"/>
      <c r="AH330" s="82"/>
      <c r="AR330" s="81"/>
      <c r="AW330" s="82"/>
      <c r="BD330" s="53"/>
      <c r="BE330" s="79"/>
      <c r="BG330" s="90"/>
      <c r="BH330" s="53"/>
      <c r="BI330" s="53"/>
      <c r="BJ330" s="53"/>
      <c r="BK330" s="53"/>
      <c r="BL330" s="53"/>
      <c r="BM330" s="53"/>
      <c r="BN330" s="53"/>
      <c r="BO330" s="53"/>
      <c r="BP330" s="84"/>
      <c r="BQ330" s="53"/>
      <c r="BR330" s="53"/>
      <c r="BS330" s="53"/>
      <c r="BT330" s="53"/>
      <c r="BU330" s="53"/>
      <c r="BV330" s="15"/>
      <c r="BW330" s="53"/>
      <c r="BX330" s="53"/>
      <c r="BY330" s="53"/>
      <c r="BZ330" s="53"/>
      <c r="CA330" s="53"/>
      <c r="CB330" s="53"/>
      <c r="CC330" s="53"/>
      <c r="CD330" s="53"/>
      <c r="CE330" s="85"/>
      <c r="CF330" s="53"/>
      <c r="CG330" s="53"/>
      <c r="CH330" s="53"/>
      <c r="CI330" s="53"/>
      <c r="CJ330" s="53"/>
      <c r="CK330" s="53"/>
      <c r="CL330" s="53"/>
    </row>
    <row r="331" spans="11:90" ht="14.25" customHeight="1" x14ac:dyDescent="0.35">
      <c r="K331" s="79"/>
      <c r="W331" s="81"/>
      <c r="AH331" s="82"/>
      <c r="AR331" s="81"/>
      <c r="AW331" s="82"/>
      <c r="BD331" s="53"/>
      <c r="BE331" s="79"/>
      <c r="BG331" s="90"/>
      <c r="BH331" s="53"/>
      <c r="BI331" s="53"/>
      <c r="BJ331" s="53"/>
      <c r="BK331" s="53"/>
      <c r="BL331" s="53"/>
      <c r="BM331" s="53"/>
      <c r="BN331" s="53"/>
      <c r="BO331" s="53"/>
      <c r="BP331" s="84"/>
      <c r="BQ331" s="53"/>
      <c r="BR331" s="53"/>
      <c r="BS331" s="53"/>
      <c r="BT331" s="53"/>
      <c r="BU331" s="53"/>
      <c r="BV331" s="15"/>
      <c r="BW331" s="53"/>
      <c r="BX331" s="53"/>
      <c r="BY331" s="53"/>
      <c r="BZ331" s="53"/>
      <c r="CA331" s="53"/>
      <c r="CB331" s="53"/>
      <c r="CC331" s="53"/>
      <c r="CD331" s="53"/>
      <c r="CE331" s="85"/>
      <c r="CF331" s="53"/>
      <c r="CG331" s="53"/>
      <c r="CH331" s="53"/>
      <c r="CI331" s="53"/>
      <c r="CJ331" s="53"/>
      <c r="CK331" s="53"/>
      <c r="CL331" s="53"/>
    </row>
    <row r="332" spans="11:90" ht="14.25" customHeight="1" x14ac:dyDescent="0.35">
      <c r="K332" s="79"/>
      <c r="W332" s="81"/>
      <c r="AH332" s="82"/>
      <c r="AR332" s="81"/>
      <c r="AW332" s="82"/>
      <c r="BD332" s="53"/>
      <c r="BE332" s="79"/>
      <c r="BG332" s="90"/>
      <c r="BH332" s="53"/>
      <c r="BI332" s="53"/>
      <c r="BJ332" s="53"/>
      <c r="BK332" s="53"/>
      <c r="BL332" s="53"/>
      <c r="BM332" s="53"/>
      <c r="BN332" s="53"/>
      <c r="BO332" s="53"/>
      <c r="BP332" s="84"/>
      <c r="BQ332" s="53"/>
      <c r="BR332" s="53"/>
      <c r="BS332" s="53"/>
      <c r="BT332" s="53"/>
      <c r="BU332" s="53"/>
      <c r="BV332" s="15"/>
      <c r="BW332" s="53"/>
      <c r="BX332" s="53"/>
      <c r="BY332" s="53"/>
      <c r="BZ332" s="53"/>
      <c r="CA332" s="53"/>
      <c r="CB332" s="53"/>
      <c r="CC332" s="53"/>
      <c r="CD332" s="53"/>
      <c r="CE332" s="85"/>
      <c r="CF332" s="53"/>
      <c r="CG332" s="53"/>
      <c r="CH332" s="53"/>
      <c r="CI332" s="53"/>
      <c r="CJ332" s="53"/>
      <c r="CK332" s="53"/>
      <c r="CL332" s="53"/>
    </row>
    <row r="333" spans="11:90" ht="14.25" customHeight="1" x14ac:dyDescent="0.35">
      <c r="K333" s="79"/>
      <c r="W333" s="81"/>
      <c r="AH333" s="82"/>
      <c r="AR333" s="81"/>
      <c r="AW333" s="82"/>
      <c r="BD333" s="53"/>
      <c r="BE333" s="79"/>
      <c r="BG333" s="90"/>
      <c r="BH333" s="53"/>
      <c r="BI333" s="53"/>
      <c r="BJ333" s="53"/>
      <c r="BK333" s="53"/>
      <c r="BL333" s="53"/>
      <c r="BM333" s="53"/>
      <c r="BN333" s="53"/>
      <c r="BO333" s="53"/>
      <c r="BP333" s="84"/>
      <c r="BQ333" s="53"/>
      <c r="BR333" s="53"/>
      <c r="BS333" s="53"/>
      <c r="BT333" s="53"/>
      <c r="BU333" s="53"/>
      <c r="BV333" s="15"/>
      <c r="BW333" s="53"/>
      <c r="BX333" s="53"/>
      <c r="BY333" s="53"/>
      <c r="BZ333" s="53"/>
      <c r="CA333" s="53"/>
      <c r="CB333" s="53"/>
      <c r="CC333" s="53"/>
      <c r="CD333" s="53"/>
      <c r="CE333" s="85"/>
      <c r="CF333" s="53"/>
      <c r="CG333" s="53"/>
      <c r="CH333" s="53"/>
      <c r="CI333" s="53"/>
      <c r="CJ333" s="53"/>
      <c r="CK333" s="53"/>
      <c r="CL333" s="53"/>
    </row>
    <row r="334" spans="11:90" ht="14.25" customHeight="1" x14ac:dyDescent="0.35">
      <c r="K334" s="79"/>
      <c r="W334" s="81"/>
      <c r="AH334" s="82"/>
      <c r="AR334" s="81"/>
      <c r="AW334" s="82"/>
      <c r="BD334" s="53"/>
      <c r="BE334" s="79"/>
      <c r="BG334" s="90"/>
      <c r="BH334" s="53"/>
      <c r="BI334" s="53"/>
      <c r="BJ334" s="53"/>
      <c r="BK334" s="53"/>
      <c r="BL334" s="53"/>
      <c r="BM334" s="53"/>
      <c r="BN334" s="53"/>
      <c r="BO334" s="53"/>
      <c r="BP334" s="84"/>
      <c r="BQ334" s="53"/>
      <c r="BR334" s="53"/>
      <c r="BS334" s="53"/>
      <c r="BT334" s="53"/>
      <c r="BU334" s="53"/>
      <c r="BV334" s="15"/>
      <c r="BW334" s="53"/>
      <c r="BX334" s="53"/>
      <c r="BY334" s="53"/>
      <c r="BZ334" s="53"/>
      <c r="CA334" s="53"/>
      <c r="CB334" s="53"/>
      <c r="CC334" s="53"/>
      <c r="CD334" s="53"/>
      <c r="CE334" s="85"/>
      <c r="CF334" s="53"/>
      <c r="CG334" s="53"/>
      <c r="CH334" s="53"/>
      <c r="CI334" s="53"/>
      <c r="CJ334" s="53"/>
      <c r="CK334" s="53"/>
      <c r="CL334" s="53"/>
    </row>
    <row r="335" spans="11:90" ht="14.25" customHeight="1" x14ac:dyDescent="0.35">
      <c r="K335" s="79"/>
      <c r="W335" s="81"/>
      <c r="AH335" s="82"/>
      <c r="AR335" s="81"/>
      <c r="AW335" s="82"/>
      <c r="BD335" s="53"/>
      <c r="BE335" s="79"/>
      <c r="BG335" s="90"/>
      <c r="BH335" s="53"/>
      <c r="BI335" s="53"/>
      <c r="BJ335" s="53"/>
      <c r="BK335" s="53"/>
      <c r="BL335" s="53"/>
      <c r="BM335" s="53"/>
      <c r="BN335" s="53"/>
      <c r="BO335" s="53"/>
      <c r="BP335" s="84"/>
      <c r="BQ335" s="53"/>
      <c r="BR335" s="53"/>
      <c r="BS335" s="53"/>
      <c r="BT335" s="53"/>
      <c r="BU335" s="53"/>
      <c r="BV335" s="15"/>
      <c r="BW335" s="53"/>
      <c r="BX335" s="53"/>
      <c r="BY335" s="53"/>
      <c r="BZ335" s="53"/>
      <c r="CA335" s="53"/>
      <c r="CB335" s="53"/>
      <c r="CC335" s="53"/>
      <c r="CD335" s="53"/>
      <c r="CE335" s="85"/>
      <c r="CF335" s="53"/>
      <c r="CG335" s="53"/>
      <c r="CH335" s="53"/>
      <c r="CI335" s="53"/>
      <c r="CJ335" s="53"/>
      <c r="CK335" s="53"/>
      <c r="CL335" s="53"/>
    </row>
    <row r="336" spans="11:90" ht="14.25" customHeight="1" x14ac:dyDescent="0.35">
      <c r="K336" s="79"/>
      <c r="W336" s="81"/>
      <c r="AH336" s="82"/>
      <c r="AR336" s="81"/>
      <c r="AW336" s="82"/>
      <c r="BD336" s="53"/>
      <c r="BE336" s="79"/>
      <c r="BG336" s="90"/>
      <c r="BH336" s="53"/>
      <c r="BI336" s="53"/>
      <c r="BJ336" s="53"/>
      <c r="BK336" s="53"/>
      <c r="BL336" s="53"/>
      <c r="BM336" s="53"/>
      <c r="BN336" s="53"/>
      <c r="BO336" s="53"/>
      <c r="BP336" s="84"/>
      <c r="BQ336" s="53"/>
      <c r="BR336" s="53"/>
      <c r="BS336" s="53"/>
      <c r="BT336" s="53"/>
      <c r="BU336" s="53"/>
      <c r="BV336" s="15"/>
      <c r="BW336" s="53"/>
      <c r="BX336" s="53"/>
      <c r="BY336" s="53"/>
      <c r="BZ336" s="53"/>
      <c r="CA336" s="53"/>
      <c r="CB336" s="53"/>
      <c r="CC336" s="53"/>
      <c r="CD336" s="53"/>
      <c r="CE336" s="85"/>
      <c r="CF336" s="53"/>
      <c r="CG336" s="53"/>
      <c r="CH336" s="53"/>
      <c r="CI336" s="53"/>
      <c r="CJ336" s="53"/>
      <c r="CK336" s="53"/>
      <c r="CL336" s="53"/>
    </row>
    <row r="337" spans="11:90" ht="14.25" customHeight="1" x14ac:dyDescent="0.35">
      <c r="K337" s="79"/>
      <c r="W337" s="81"/>
      <c r="AH337" s="82"/>
      <c r="AR337" s="81"/>
      <c r="AW337" s="82"/>
      <c r="BD337" s="53"/>
      <c r="BE337" s="79"/>
      <c r="BG337" s="90"/>
      <c r="BH337" s="53"/>
      <c r="BI337" s="53"/>
      <c r="BJ337" s="53"/>
      <c r="BK337" s="53"/>
      <c r="BL337" s="53"/>
      <c r="BM337" s="53"/>
      <c r="BN337" s="53"/>
      <c r="BO337" s="53"/>
      <c r="BP337" s="84"/>
      <c r="BQ337" s="53"/>
      <c r="BR337" s="53"/>
      <c r="BS337" s="53"/>
      <c r="BT337" s="53"/>
      <c r="BU337" s="53"/>
      <c r="BV337" s="15"/>
      <c r="BW337" s="53"/>
      <c r="BX337" s="53"/>
      <c r="BY337" s="53"/>
      <c r="BZ337" s="53"/>
      <c r="CA337" s="53"/>
      <c r="CB337" s="53"/>
      <c r="CC337" s="53"/>
      <c r="CD337" s="53"/>
      <c r="CE337" s="85"/>
      <c r="CF337" s="53"/>
      <c r="CG337" s="53"/>
      <c r="CH337" s="53"/>
      <c r="CI337" s="53"/>
      <c r="CJ337" s="53"/>
      <c r="CK337" s="53"/>
      <c r="CL337" s="53"/>
    </row>
    <row r="338" spans="11:90" ht="14.25" customHeight="1" x14ac:dyDescent="0.35">
      <c r="K338" s="79"/>
      <c r="W338" s="81"/>
      <c r="AH338" s="82"/>
      <c r="AR338" s="81"/>
      <c r="AW338" s="82"/>
      <c r="BD338" s="53"/>
      <c r="BE338" s="79"/>
      <c r="BG338" s="90"/>
      <c r="BH338" s="53"/>
      <c r="BI338" s="53"/>
      <c r="BJ338" s="53"/>
      <c r="BK338" s="53"/>
      <c r="BL338" s="53"/>
      <c r="BM338" s="53"/>
      <c r="BN338" s="53"/>
      <c r="BO338" s="53"/>
      <c r="BP338" s="84"/>
      <c r="BQ338" s="53"/>
      <c r="BR338" s="53"/>
      <c r="BS338" s="53"/>
      <c r="BT338" s="53"/>
      <c r="BU338" s="53"/>
      <c r="BV338" s="15"/>
      <c r="BW338" s="53"/>
      <c r="BX338" s="53"/>
      <c r="BY338" s="53"/>
      <c r="BZ338" s="53"/>
      <c r="CA338" s="53"/>
      <c r="CB338" s="53"/>
      <c r="CC338" s="53"/>
      <c r="CD338" s="53"/>
      <c r="CE338" s="85"/>
      <c r="CF338" s="53"/>
      <c r="CG338" s="53"/>
      <c r="CH338" s="53"/>
      <c r="CI338" s="53"/>
      <c r="CJ338" s="53"/>
      <c r="CK338" s="53"/>
      <c r="CL338" s="53"/>
    </row>
    <row r="339" spans="11:90" ht="14.25" customHeight="1" x14ac:dyDescent="0.35">
      <c r="K339" s="79"/>
      <c r="W339" s="81"/>
      <c r="AH339" s="82"/>
      <c r="AR339" s="81"/>
      <c r="AW339" s="82"/>
      <c r="BD339" s="53"/>
      <c r="BE339" s="79"/>
      <c r="BG339" s="90"/>
      <c r="BH339" s="53"/>
      <c r="BI339" s="53"/>
      <c r="BJ339" s="53"/>
      <c r="BK339" s="53"/>
      <c r="BL339" s="53"/>
      <c r="BM339" s="53"/>
      <c r="BN339" s="53"/>
      <c r="BO339" s="53"/>
      <c r="BP339" s="84"/>
      <c r="BQ339" s="53"/>
      <c r="BR339" s="53"/>
      <c r="BS339" s="53"/>
      <c r="BT339" s="53"/>
      <c r="BU339" s="53"/>
      <c r="BV339" s="15"/>
      <c r="BW339" s="53"/>
      <c r="BX339" s="53"/>
      <c r="BY339" s="53"/>
      <c r="BZ339" s="53"/>
      <c r="CA339" s="53"/>
      <c r="CB339" s="53"/>
      <c r="CC339" s="53"/>
      <c r="CD339" s="53"/>
      <c r="CE339" s="85"/>
      <c r="CF339" s="53"/>
      <c r="CG339" s="53"/>
      <c r="CH339" s="53"/>
      <c r="CI339" s="53"/>
      <c r="CJ339" s="53"/>
      <c r="CK339" s="53"/>
      <c r="CL339" s="53"/>
    </row>
    <row r="340" spans="11:90" ht="14.25" customHeight="1" x14ac:dyDescent="0.35">
      <c r="K340" s="79"/>
      <c r="W340" s="81"/>
      <c r="AH340" s="82"/>
      <c r="AR340" s="81"/>
      <c r="AW340" s="82"/>
      <c r="BD340" s="53"/>
      <c r="BE340" s="79"/>
      <c r="BG340" s="90"/>
      <c r="BH340" s="53"/>
      <c r="BI340" s="53"/>
      <c r="BJ340" s="53"/>
      <c r="BK340" s="53"/>
      <c r="BL340" s="53"/>
      <c r="BM340" s="53"/>
      <c r="BN340" s="53"/>
      <c r="BO340" s="53"/>
      <c r="BP340" s="84"/>
      <c r="BQ340" s="53"/>
      <c r="BR340" s="53"/>
      <c r="BS340" s="53"/>
      <c r="BT340" s="53"/>
      <c r="BU340" s="53"/>
      <c r="BV340" s="15"/>
      <c r="BW340" s="53"/>
      <c r="BX340" s="53"/>
      <c r="BY340" s="53"/>
      <c r="BZ340" s="53"/>
      <c r="CA340" s="53"/>
      <c r="CB340" s="53"/>
      <c r="CC340" s="53"/>
      <c r="CD340" s="53"/>
      <c r="CE340" s="85"/>
      <c r="CF340" s="53"/>
      <c r="CG340" s="53"/>
      <c r="CH340" s="53"/>
      <c r="CI340" s="53"/>
      <c r="CJ340" s="53"/>
      <c r="CK340" s="53"/>
      <c r="CL340" s="53"/>
    </row>
    <row r="341" spans="11:90" ht="14.25" customHeight="1" x14ac:dyDescent="0.35">
      <c r="K341" s="79"/>
      <c r="W341" s="81"/>
      <c r="AH341" s="82"/>
      <c r="AR341" s="81"/>
      <c r="AW341" s="82"/>
      <c r="BD341" s="53"/>
      <c r="BE341" s="79"/>
      <c r="BG341" s="90"/>
      <c r="BH341" s="53"/>
      <c r="BI341" s="53"/>
      <c r="BJ341" s="53"/>
      <c r="BK341" s="53"/>
      <c r="BL341" s="53"/>
      <c r="BM341" s="53"/>
      <c r="BN341" s="53"/>
      <c r="BO341" s="53"/>
      <c r="BP341" s="84"/>
      <c r="BQ341" s="53"/>
      <c r="BR341" s="53"/>
      <c r="BS341" s="53"/>
      <c r="BT341" s="53"/>
      <c r="BU341" s="53"/>
      <c r="BV341" s="15"/>
      <c r="BW341" s="53"/>
      <c r="BX341" s="53"/>
      <c r="BY341" s="53"/>
      <c r="BZ341" s="53"/>
      <c r="CA341" s="53"/>
      <c r="CB341" s="53"/>
      <c r="CC341" s="53"/>
      <c r="CD341" s="53"/>
      <c r="CE341" s="85"/>
      <c r="CF341" s="53"/>
      <c r="CG341" s="53"/>
      <c r="CH341" s="53"/>
      <c r="CI341" s="53"/>
      <c r="CJ341" s="53"/>
      <c r="CK341" s="53"/>
      <c r="CL341" s="53"/>
    </row>
    <row r="342" spans="11:90" ht="14.25" customHeight="1" x14ac:dyDescent="0.35">
      <c r="K342" s="79"/>
      <c r="W342" s="81"/>
      <c r="AH342" s="82"/>
      <c r="AR342" s="81"/>
      <c r="AW342" s="82"/>
      <c r="BD342" s="53"/>
      <c r="BE342" s="79"/>
      <c r="BG342" s="90"/>
      <c r="BH342" s="53"/>
      <c r="BI342" s="53"/>
      <c r="BJ342" s="53"/>
      <c r="BK342" s="53"/>
      <c r="BL342" s="53"/>
      <c r="BM342" s="53"/>
      <c r="BN342" s="53"/>
      <c r="BO342" s="53"/>
      <c r="BP342" s="84"/>
      <c r="BQ342" s="53"/>
      <c r="BR342" s="53"/>
      <c r="BS342" s="53"/>
      <c r="BT342" s="53"/>
      <c r="BU342" s="53"/>
      <c r="BV342" s="15"/>
      <c r="BW342" s="53"/>
      <c r="BX342" s="53"/>
      <c r="BY342" s="53"/>
      <c r="BZ342" s="53"/>
      <c r="CA342" s="53"/>
      <c r="CB342" s="53"/>
      <c r="CC342" s="53"/>
      <c r="CD342" s="53"/>
      <c r="CE342" s="85"/>
      <c r="CF342" s="53"/>
      <c r="CG342" s="53"/>
      <c r="CH342" s="53"/>
      <c r="CI342" s="53"/>
      <c r="CJ342" s="53"/>
      <c r="CK342" s="53"/>
      <c r="CL342" s="53"/>
    </row>
    <row r="343" spans="11:90" ht="14.25" customHeight="1" x14ac:dyDescent="0.35">
      <c r="K343" s="79"/>
      <c r="W343" s="81"/>
      <c r="AH343" s="82"/>
      <c r="AR343" s="81"/>
      <c r="AW343" s="82"/>
      <c r="BD343" s="53"/>
      <c r="BE343" s="79"/>
      <c r="BG343" s="90"/>
      <c r="BH343" s="53"/>
      <c r="BI343" s="53"/>
      <c r="BJ343" s="53"/>
      <c r="BK343" s="53"/>
      <c r="BL343" s="53"/>
      <c r="BM343" s="53"/>
      <c r="BN343" s="53"/>
      <c r="BO343" s="53"/>
      <c r="BP343" s="84"/>
      <c r="BQ343" s="53"/>
      <c r="BR343" s="53"/>
      <c r="BS343" s="53"/>
      <c r="BT343" s="53"/>
      <c r="BU343" s="53"/>
      <c r="BV343" s="15"/>
      <c r="BW343" s="53"/>
      <c r="BX343" s="53"/>
      <c r="BY343" s="53"/>
      <c r="BZ343" s="53"/>
      <c r="CA343" s="53"/>
      <c r="CB343" s="53"/>
      <c r="CC343" s="53"/>
      <c r="CD343" s="53"/>
      <c r="CE343" s="85"/>
      <c r="CF343" s="53"/>
      <c r="CG343" s="53"/>
      <c r="CH343" s="53"/>
      <c r="CI343" s="53"/>
      <c r="CJ343" s="53"/>
      <c r="CK343" s="53"/>
      <c r="CL343" s="53"/>
    </row>
    <row r="344" spans="11:90" ht="14.25" customHeight="1" x14ac:dyDescent="0.35">
      <c r="K344" s="79"/>
      <c r="W344" s="81"/>
      <c r="AH344" s="82"/>
      <c r="AR344" s="81"/>
      <c r="AW344" s="82"/>
      <c r="BD344" s="53"/>
      <c r="BE344" s="79"/>
      <c r="BG344" s="90"/>
      <c r="BH344" s="53"/>
      <c r="BI344" s="53"/>
      <c r="BJ344" s="53"/>
      <c r="BK344" s="53"/>
      <c r="BL344" s="53"/>
      <c r="BM344" s="53"/>
      <c r="BN344" s="53"/>
      <c r="BO344" s="53"/>
      <c r="BP344" s="84"/>
      <c r="BQ344" s="53"/>
      <c r="BR344" s="53"/>
      <c r="BS344" s="53"/>
      <c r="BT344" s="53"/>
      <c r="BU344" s="53"/>
      <c r="BV344" s="15"/>
      <c r="BW344" s="53"/>
      <c r="BX344" s="53"/>
      <c r="BY344" s="53"/>
      <c r="BZ344" s="53"/>
      <c r="CA344" s="53"/>
      <c r="CB344" s="53"/>
      <c r="CC344" s="53"/>
      <c r="CD344" s="53"/>
      <c r="CE344" s="85"/>
      <c r="CF344" s="53"/>
      <c r="CG344" s="53"/>
      <c r="CH344" s="53"/>
      <c r="CI344" s="53"/>
      <c r="CJ344" s="53"/>
      <c r="CK344" s="53"/>
      <c r="CL344" s="53"/>
    </row>
    <row r="345" spans="11:90" ht="14.25" customHeight="1" x14ac:dyDescent="0.35">
      <c r="K345" s="79"/>
      <c r="W345" s="81"/>
      <c r="AH345" s="82"/>
      <c r="AR345" s="81"/>
      <c r="AW345" s="82"/>
      <c r="BD345" s="53"/>
      <c r="BE345" s="79"/>
      <c r="BG345" s="90"/>
      <c r="BH345" s="53"/>
      <c r="BI345" s="53"/>
      <c r="BJ345" s="53"/>
      <c r="BK345" s="53"/>
      <c r="BL345" s="53"/>
      <c r="BM345" s="53"/>
      <c r="BN345" s="53"/>
      <c r="BO345" s="53"/>
      <c r="BP345" s="84"/>
      <c r="BQ345" s="53"/>
      <c r="BR345" s="53"/>
      <c r="BS345" s="53"/>
      <c r="BT345" s="53"/>
      <c r="BU345" s="53"/>
      <c r="BV345" s="15"/>
      <c r="BW345" s="53"/>
      <c r="BX345" s="53"/>
      <c r="BY345" s="53"/>
      <c r="BZ345" s="53"/>
      <c r="CA345" s="53"/>
      <c r="CB345" s="53"/>
      <c r="CC345" s="53"/>
      <c r="CD345" s="53"/>
      <c r="CE345" s="85"/>
      <c r="CF345" s="53"/>
      <c r="CG345" s="53"/>
      <c r="CH345" s="53"/>
      <c r="CI345" s="53"/>
      <c r="CJ345" s="53"/>
      <c r="CK345" s="53"/>
      <c r="CL345" s="53"/>
    </row>
    <row r="346" spans="11:90" ht="14.25" customHeight="1" x14ac:dyDescent="0.35">
      <c r="K346" s="79"/>
      <c r="W346" s="81"/>
      <c r="AH346" s="82"/>
      <c r="AR346" s="81"/>
      <c r="AW346" s="82"/>
      <c r="BD346" s="53"/>
      <c r="BE346" s="79"/>
      <c r="BG346" s="90"/>
      <c r="BH346" s="53"/>
      <c r="BI346" s="53"/>
      <c r="BJ346" s="53"/>
      <c r="BK346" s="53"/>
      <c r="BL346" s="53"/>
      <c r="BM346" s="53"/>
      <c r="BN346" s="53"/>
      <c r="BO346" s="53"/>
      <c r="BP346" s="84"/>
      <c r="BQ346" s="53"/>
      <c r="BR346" s="53"/>
      <c r="BS346" s="53"/>
      <c r="BT346" s="53"/>
      <c r="BU346" s="53"/>
      <c r="BV346" s="15"/>
      <c r="BW346" s="53"/>
      <c r="BX346" s="53"/>
      <c r="BY346" s="53"/>
      <c r="BZ346" s="53"/>
      <c r="CA346" s="53"/>
      <c r="CB346" s="53"/>
      <c r="CC346" s="53"/>
      <c r="CD346" s="53"/>
      <c r="CE346" s="85"/>
      <c r="CF346" s="53"/>
      <c r="CG346" s="53"/>
      <c r="CH346" s="53"/>
      <c r="CI346" s="53"/>
      <c r="CJ346" s="53"/>
      <c r="CK346" s="53"/>
      <c r="CL346" s="53"/>
    </row>
    <row r="347" spans="11:90" ht="14.25" customHeight="1" x14ac:dyDescent="0.35">
      <c r="K347" s="79"/>
      <c r="W347" s="81"/>
      <c r="AH347" s="82"/>
      <c r="AR347" s="81"/>
      <c r="AW347" s="82"/>
      <c r="BD347" s="53"/>
      <c r="BE347" s="79"/>
      <c r="BG347" s="90"/>
      <c r="BH347" s="53"/>
      <c r="BI347" s="53"/>
      <c r="BJ347" s="53"/>
      <c r="BK347" s="53"/>
      <c r="BL347" s="53"/>
      <c r="BM347" s="53"/>
      <c r="BN347" s="53"/>
      <c r="BO347" s="53"/>
      <c r="BP347" s="84"/>
      <c r="BQ347" s="53"/>
      <c r="BR347" s="53"/>
      <c r="BS347" s="53"/>
      <c r="BT347" s="53"/>
      <c r="BU347" s="53"/>
      <c r="BV347" s="15"/>
      <c r="BW347" s="53"/>
      <c r="BX347" s="53"/>
      <c r="BY347" s="53"/>
      <c r="BZ347" s="53"/>
      <c r="CA347" s="53"/>
      <c r="CB347" s="53"/>
      <c r="CC347" s="53"/>
      <c r="CD347" s="53"/>
      <c r="CE347" s="85"/>
      <c r="CF347" s="53"/>
      <c r="CG347" s="53"/>
      <c r="CH347" s="53"/>
      <c r="CI347" s="53"/>
      <c r="CJ347" s="53"/>
      <c r="CK347" s="53"/>
      <c r="CL347" s="53"/>
    </row>
    <row r="348" spans="11:90" ht="14.25" customHeight="1" x14ac:dyDescent="0.35">
      <c r="K348" s="79"/>
      <c r="W348" s="81"/>
      <c r="AH348" s="82"/>
      <c r="AR348" s="81"/>
      <c r="AW348" s="82"/>
      <c r="BD348" s="53"/>
      <c r="BE348" s="79"/>
      <c r="BG348" s="90"/>
      <c r="BH348" s="53"/>
      <c r="BI348" s="53"/>
      <c r="BJ348" s="53"/>
      <c r="BK348" s="53"/>
      <c r="BL348" s="53"/>
      <c r="BM348" s="53"/>
      <c r="BN348" s="53"/>
      <c r="BO348" s="53"/>
      <c r="BP348" s="84"/>
      <c r="BQ348" s="53"/>
      <c r="BR348" s="53"/>
      <c r="BS348" s="53"/>
      <c r="BT348" s="53"/>
      <c r="BU348" s="53"/>
      <c r="BV348" s="15"/>
      <c r="BW348" s="53"/>
      <c r="BX348" s="53"/>
      <c r="BY348" s="53"/>
      <c r="BZ348" s="53"/>
      <c r="CA348" s="53"/>
      <c r="CB348" s="53"/>
      <c r="CC348" s="53"/>
      <c r="CD348" s="53"/>
      <c r="CE348" s="85"/>
      <c r="CF348" s="53"/>
      <c r="CG348" s="53"/>
      <c r="CH348" s="53"/>
      <c r="CI348" s="53"/>
      <c r="CJ348" s="53"/>
      <c r="CK348" s="53"/>
      <c r="CL348" s="53"/>
    </row>
    <row r="349" spans="11:90" ht="14.25" customHeight="1" x14ac:dyDescent="0.35">
      <c r="K349" s="79"/>
      <c r="W349" s="81"/>
      <c r="AH349" s="82"/>
      <c r="AR349" s="81"/>
      <c r="AW349" s="82"/>
      <c r="BD349" s="53"/>
      <c r="BE349" s="79"/>
      <c r="BG349" s="90"/>
      <c r="BH349" s="53"/>
      <c r="BI349" s="53"/>
      <c r="BJ349" s="53"/>
      <c r="BK349" s="53"/>
      <c r="BL349" s="53"/>
      <c r="BM349" s="53"/>
      <c r="BN349" s="53"/>
      <c r="BO349" s="53"/>
      <c r="BP349" s="84"/>
      <c r="BQ349" s="53"/>
      <c r="BR349" s="53"/>
      <c r="BS349" s="53"/>
      <c r="BT349" s="53"/>
      <c r="BU349" s="53"/>
      <c r="BV349" s="15"/>
      <c r="BW349" s="53"/>
      <c r="BX349" s="53"/>
      <c r="BY349" s="53"/>
      <c r="BZ349" s="53"/>
      <c r="CA349" s="53"/>
      <c r="CB349" s="53"/>
      <c r="CC349" s="53"/>
      <c r="CD349" s="53"/>
      <c r="CE349" s="85"/>
      <c r="CF349" s="53"/>
      <c r="CG349" s="53"/>
      <c r="CH349" s="53"/>
      <c r="CI349" s="53"/>
      <c r="CJ349" s="53"/>
      <c r="CK349" s="53"/>
      <c r="CL349" s="53"/>
    </row>
    <row r="350" spans="11:90" ht="14.25" customHeight="1" x14ac:dyDescent="0.35">
      <c r="K350" s="79"/>
      <c r="W350" s="81"/>
      <c r="AH350" s="82"/>
      <c r="AR350" s="81"/>
      <c r="AW350" s="82"/>
      <c r="BD350" s="53"/>
      <c r="BE350" s="79"/>
      <c r="BG350" s="90"/>
      <c r="BH350" s="53"/>
      <c r="BI350" s="53"/>
      <c r="BJ350" s="53"/>
      <c r="BK350" s="53"/>
      <c r="BL350" s="53"/>
      <c r="BM350" s="53"/>
      <c r="BN350" s="53"/>
      <c r="BO350" s="53"/>
      <c r="BP350" s="84"/>
      <c r="BQ350" s="53"/>
      <c r="BR350" s="53"/>
      <c r="BS350" s="53"/>
      <c r="BT350" s="53"/>
      <c r="BU350" s="53"/>
      <c r="BV350" s="15"/>
      <c r="BW350" s="53"/>
      <c r="BX350" s="53"/>
      <c r="BY350" s="53"/>
      <c r="BZ350" s="53"/>
      <c r="CA350" s="53"/>
      <c r="CB350" s="53"/>
      <c r="CC350" s="53"/>
      <c r="CD350" s="53"/>
      <c r="CE350" s="85"/>
      <c r="CF350" s="53"/>
      <c r="CG350" s="53"/>
      <c r="CH350" s="53"/>
      <c r="CI350" s="53"/>
      <c r="CJ350" s="53"/>
      <c r="CK350" s="53"/>
      <c r="CL350" s="53"/>
    </row>
    <row r="351" spans="11:90" ht="14.25" customHeight="1" x14ac:dyDescent="0.35">
      <c r="K351" s="79"/>
      <c r="W351" s="81"/>
      <c r="AH351" s="82"/>
      <c r="AR351" s="81"/>
      <c r="AW351" s="82"/>
      <c r="BD351" s="53"/>
      <c r="BE351" s="79"/>
      <c r="BG351" s="90"/>
      <c r="BH351" s="53"/>
      <c r="BI351" s="53"/>
      <c r="BJ351" s="53"/>
      <c r="BK351" s="53"/>
      <c r="BL351" s="53"/>
      <c r="BM351" s="53"/>
      <c r="BN351" s="53"/>
      <c r="BO351" s="53"/>
      <c r="BP351" s="84"/>
      <c r="BQ351" s="53"/>
      <c r="BR351" s="53"/>
      <c r="BS351" s="53"/>
      <c r="BT351" s="53"/>
      <c r="BU351" s="53"/>
      <c r="BV351" s="15"/>
      <c r="BW351" s="53"/>
      <c r="BX351" s="53"/>
      <c r="BY351" s="53"/>
      <c r="BZ351" s="53"/>
      <c r="CA351" s="53"/>
      <c r="CB351" s="53"/>
      <c r="CC351" s="53"/>
      <c r="CD351" s="53"/>
      <c r="CE351" s="85"/>
      <c r="CF351" s="53"/>
      <c r="CG351" s="53"/>
      <c r="CH351" s="53"/>
      <c r="CI351" s="53"/>
      <c r="CJ351" s="53"/>
      <c r="CK351" s="53"/>
      <c r="CL351" s="53"/>
    </row>
    <row r="352" spans="11:90" ht="14.25" customHeight="1" x14ac:dyDescent="0.35">
      <c r="K352" s="79"/>
      <c r="W352" s="81"/>
      <c r="AH352" s="82"/>
      <c r="AR352" s="81"/>
      <c r="AW352" s="82"/>
      <c r="BD352" s="53"/>
      <c r="BE352" s="79"/>
      <c r="BG352" s="90"/>
      <c r="BH352" s="53"/>
      <c r="BI352" s="53"/>
      <c r="BJ352" s="53"/>
      <c r="BK352" s="53"/>
      <c r="BL352" s="53"/>
      <c r="BM352" s="53"/>
      <c r="BN352" s="53"/>
      <c r="BO352" s="53"/>
      <c r="BP352" s="84"/>
      <c r="BQ352" s="53"/>
      <c r="BR352" s="53"/>
      <c r="BS352" s="53"/>
      <c r="BT352" s="53"/>
      <c r="BU352" s="53"/>
      <c r="BV352" s="15"/>
      <c r="BW352" s="53"/>
      <c r="BX352" s="53"/>
      <c r="BY352" s="53"/>
      <c r="BZ352" s="53"/>
      <c r="CA352" s="53"/>
      <c r="CB352" s="53"/>
      <c r="CC352" s="53"/>
      <c r="CD352" s="53"/>
      <c r="CE352" s="85"/>
      <c r="CF352" s="53"/>
      <c r="CG352" s="53"/>
      <c r="CH352" s="53"/>
      <c r="CI352" s="53"/>
      <c r="CJ352" s="53"/>
      <c r="CK352" s="53"/>
      <c r="CL352" s="53"/>
    </row>
    <row r="353" spans="11:90" ht="14.25" customHeight="1" x14ac:dyDescent="0.35">
      <c r="K353" s="79"/>
      <c r="W353" s="81"/>
      <c r="AH353" s="82"/>
      <c r="AR353" s="81"/>
      <c r="AW353" s="82"/>
      <c r="BD353" s="53"/>
      <c r="BE353" s="79"/>
      <c r="BG353" s="90"/>
      <c r="BH353" s="53"/>
      <c r="BI353" s="53"/>
      <c r="BJ353" s="53"/>
      <c r="BK353" s="53"/>
      <c r="BL353" s="53"/>
      <c r="BM353" s="53"/>
      <c r="BN353" s="53"/>
      <c r="BO353" s="53"/>
      <c r="BP353" s="84"/>
      <c r="BQ353" s="53"/>
      <c r="BR353" s="53"/>
      <c r="BS353" s="53"/>
      <c r="BT353" s="53"/>
      <c r="BU353" s="53"/>
      <c r="BV353" s="15"/>
      <c r="BW353" s="53"/>
      <c r="BX353" s="53"/>
      <c r="BY353" s="53"/>
      <c r="BZ353" s="53"/>
      <c r="CA353" s="53"/>
      <c r="CB353" s="53"/>
      <c r="CC353" s="53"/>
      <c r="CD353" s="53"/>
      <c r="CE353" s="85"/>
      <c r="CF353" s="53"/>
      <c r="CG353" s="53"/>
      <c r="CH353" s="53"/>
      <c r="CI353" s="53"/>
      <c r="CJ353" s="53"/>
      <c r="CK353" s="53"/>
      <c r="CL353" s="53"/>
    </row>
    <row r="354" spans="11:90" ht="14.25" customHeight="1" x14ac:dyDescent="0.35">
      <c r="K354" s="79"/>
      <c r="W354" s="81"/>
      <c r="AH354" s="82"/>
      <c r="AR354" s="81"/>
      <c r="AW354" s="82"/>
      <c r="BD354" s="53"/>
      <c r="BE354" s="79"/>
      <c r="BG354" s="90"/>
      <c r="BH354" s="53"/>
      <c r="BI354" s="53"/>
      <c r="BJ354" s="53"/>
      <c r="BK354" s="53"/>
      <c r="BL354" s="53"/>
      <c r="BM354" s="53"/>
      <c r="BN354" s="53"/>
      <c r="BO354" s="53"/>
      <c r="BP354" s="84"/>
      <c r="BQ354" s="53"/>
      <c r="BR354" s="53"/>
      <c r="BS354" s="53"/>
      <c r="BT354" s="53"/>
      <c r="BU354" s="53"/>
      <c r="BV354" s="15"/>
      <c r="BW354" s="53"/>
      <c r="BX354" s="53"/>
      <c r="BY354" s="53"/>
      <c r="BZ354" s="53"/>
      <c r="CA354" s="53"/>
      <c r="CB354" s="53"/>
      <c r="CC354" s="53"/>
      <c r="CD354" s="53"/>
      <c r="CE354" s="85"/>
      <c r="CF354" s="53"/>
      <c r="CG354" s="53"/>
      <c r="CH354" s="53"/>
      <c r="CI354" s="53"/>
      <c r="CJ354" s="53"/>
      <c r="CK354" s="53"/>
      <c r="CL354" s="53"/>
    </row>
    <row r="355" spans="11:90" ht="14.25" customHeight="1" x14ac:dyDescent="0.35">
      <c r="K355" s="79"/>
      <c r="W355" s="81"/>
      <c r="AH355" s="82"/>
      <c r="AR355" s="81"/>
      <c r="AW355" s="82"/>
      <c r="BD355" s="53"/>
      <c r="BE355" s="79"/>
      <c r="BG355" s="90"/>
      <c r="BH355" s="53"/>
      <c r="BI355" s="53"/>
      <c r="BJ355" s="53"/>
      <c r="BK355" s="53"/>
      <c r="BL355" s="53"/>
      <c r="BM355" s="53"/>
      <c r="BN355" s="53"/>
      <c r="BO355" s="53"/>
      <c r="BP355" s="84"/>
      <c r="BQ355" s="53"/>
      <c r="BR355" s="53"/>
      <c r="BS355" s="53"/>
      <c r="BT355" s="53"/>
      <c r="BU355" s="53"/>
      <c r="BV355" s="15"/>
      <c r="BW355" s="53"/>
      <c r="BX355" s="53"/>
      <c r="BY355" s="53"/>
      <c r="BZ355" s="53"/>
      <c r="CA355" s="53"/>
      <c r="CB355" s="53"/>
      <c r="CC355" s="53"/>
      <c r="CD355" s="53"/>
      <c r="CE355" s="85"/>
      <c r="CF355" s="53"/>
      <c r="CG355" s="53"/>
      <c r="CH355" s="53"/>
      <c r="CI355" s="53"/>
      <c r="CJ355" s="53"/>
      <c r="CK355" s="53"/>
      <c r="CL355" s="53"/>
    </row>
    <row r="356" spans="11:90" ht="14.25" customHeight="1" x14ac:dyDescent="0.35">
      <c r="K356" s="79"/>
      <c r="W356" s="81"/>
      <c r="AH356" s="82"/>
      <c r="AR356" s="81"/>
      <c r="AW356" s="82"/>
      <c r="BD356" s="53"/>
      <c r="BE356" s="79"/>
      <c r="BG356" s="90"/>
      <c r="BH356" s="53"/>
      <c r="BI356" s="53"/>
      <c r="BJ356" s="53"/>
      <c r="BK356" s="53"/>
      <c r="BL356" s="53"/>
      <c r="BM356" s="53"/>
      <c r="BN356" s="53"/>
      <c r="BO356" s="53"/>
      <c r="BP356" s="84"/>
      <c r="BQ356" s="53"/>
      <c r="BR356" s="53"/>
      <c r="BS356" s="53"/>
      <c r="BT356" s="53"/>
      <c r="BU356" s="53"/>
      <c r="BV356" s="15"/>
      <c r="BW356" s="53"/>
      <c r="BX356" s="53"/>
      <c r="BY356" s="53"/>
      <c r="BZ356" s="53"/>
      <c r="CA356" s="53"/>
      <c r="CB356" s="53"/>
      <c r="CC356" s="53"/>
      <c r="CD356" s="53"/>
      <c r="CE356" s="85"/>
      <c r="CF356" s="53"/>
      <c r="CG356" s="53"/>
      <c r="CH356" s="53"/>
      <c r="CI356" s="53"/>
      <c r="CJ356" s="53"/>
      <c r="CK356" s="53"/>
      <c r="CL356" s="53"/>
    </row>
    <row r="357" spans="11:90" ht="14.25" customHeight="1" x14ac:dyDescent="0.35">
      <c r="K357" s="79"/>
      <c r="W357" s="81"/>
      <c r="AH357" s="82"/>
      <c r="AR357" s="81"/>
      <c r="AW357" s="82"/>
      <c r="BD357" s="53"/>
      <c r="BE357" s="79"/>
      <c r="BG357" s="90"/>
      <c r="BH357" s="53"/>
      <c r="BI357" s="53"/>
      <c r="BJ357" s="53"/>
      <c r="BK357" s="53"/>
      <c r="BL357" s="53"/>
      <c r="BM357" s="53"/>
      <c r="BN357" s="53"/>
      <c r="BO357" s="53"/>
      <c r="BP357" s="84"/>
      <c r="BQ357" s="53"/>
      <c r="BR357" s="53"/>
      <c r="BS357" s="53"/>
      <c r="BT357" s="53"/>
      <c r="BU357" s="53"/>
      <c r="BV357" s="15"/>
      <c r="BW357" s="53"/>
      <c r="BX357" s="53"/>
      <c r="BY357" s="53"/>
      <c r="BZ357" s="53"/>
      <c r="CA357" s="53"/>
      <c r="CB357" s="53"/>
      <c r="CC357" s="53"/>
      <c r="CD357" s="53"/>
      <c r="CE357" s="85"/>
      <c r="CF357" s="53"/>
      <c r="CG357" s="53"/>
      <c r="CH357" s="53"/>
      <c r="CI357" s="53"/>
      <c r="CJ357" s="53"/>
      <c r="CK357" s="53"/>
      <c r="CL357" s="53"/>
    </row>
    <row r="358" spans="11:90" ht="14.25" customHeight="1" x14ac:dyDescent="0.35">
      <c r="K358" s="79"/>
      <c r="W358" s="81"/>
      <c r="AH358" s="82"/>
      <c r="AR358" s="81"/>
      <c r="AW358" s="82"/>
      <c r="BD358" s="53"/>
      <c r="BE358" s="79"/>
      <c r="BG358" s="90"/>
      <c r="BH358" s="53"/>
      <c r="BI358" s="53"/>
      <c r="BJ358" s="53"/>
      <c r="BK358" s="53"/>
      <c r="BL358" s="53"/>
      <c r="BM358" s="53"/>
      <c r="BN358" s="53"/>
      <c r="BO358" s="53"/>
      <c r="BP358" s="84"/>
      <c r="BQ358" s="53"/>
      <c r="BR358" s="53"/>
      <c r="BS358" s="53"/>
      <c r="BT358" s="53"/>
      <c r="BU358" s="53"/>
      <c r="BV358" s="15"/>
      <c r="BW358" s="53"/>
      <c r="BX358" s="53"/>
      <c r="BY358" s="53"/>
      <c r="BZ358" s="53"/>
      <c r="CA358" s="53"/>
      <c r="CB358" s="53"/>
      <c r="CC358" s="53"/>
      <c r="CD358" s="53"/>
      <c r="CE358" s="85"/>
      <c r="CF358" s="53"/>
      <c r="CG358" s="53"/>
      <c r="CH358" s="53"/>
      <c r="CI358" s="53"/>
      <c r="CJ358" s="53"/>
      <c r="CK358" s="53"/>
      <c r="CL358" s="53"/>
    </row>
    <row r="359" spans="11:90" ht="14.25" customHeight="1" x14ac:dyDescent="0.35">
      <c r="K359" s="79"/>
      <c r="W359" s="81"/>
      <c r="AH359" s="82"/>
      <c r="AR359" s="81"/>
      <c r="AW359" s="82"/>
      <c r="BD359" s="53"/>
      <c r="BE359" s="79"/>
      <c r="BG359" s="90"/>
      <c r="BH359" s="53"/>
      <c r="BI359" s="53"/>
      <c r="BJ359" s="53"/>
      <c r="BK359" s="53"/>
      <c r="BL359" s="53"/>
      <c r="BM359" s="53"/>
      <c r="BN359" s="53"/>
      <c r="BO359" s="53"/>
      <c r="BP359" s="84"/>
      <c r="BQ359" s="53"/>
      <c r="BR359" s="53"/>
      <c r="BS359" s="53"/>
      <c r="BT359" s="53"/>
      <c r="BU359" s="53"/>
      <c r="BV359" s="15"/>
      <c r="BW359" s="53"/>
      <c r="BX359" s="53"/>
      <c r="BY359" s="53"/>
      <c r="BZ359" s="53"/>
      <c r="CA359" s="53"/>
      <c r="CB359" s="53"/>
      <c r="CC359" s="53"/>
      <c r="CD359" s="53"/>
      <c r="CE359" s="85"/>
      <c r="CF359" s="53"/>
      <c r="CG359" s="53"/>
      <c r="CH359" s="53"/>
      <c r="CI359" s="53"/>
      <c r="CJ359" s="53"/>
      <c r="CK359" s="53"/>
      <c r="CL359" s="53"/>
    </row>
    <row r="360" spans="11:90" ht="14.25" customHeight="1" x14ac:dyDescent="0.35">
      <c r="K360" s="79"/>
      <c r="W360" s="81"/>
      <c r="AH360" s="82"/>
      <c r="AR360" s="81"/>
      <c r="AW360" s="82"/>
      <c r="BD360" s="53"/>
      <c r="BE360" s="79"/>
      <c r="BG360" s="90"/>
      <c r="BH360" s="53"/>
      <c r="BI360" s="53"/>
      <c r="BJ360" s="53"/>
      <c r="BK360" s="53"/>
      <c r="BL360" s="53"/>
      <c r="BM360" s="53"/>
      <c r="BN360" s="53"/>
      <c r="BO360" s="53"/>
      <c r="BP360" s="84"/>
      <c r="BQ360" s="53"/>
      <c r="BR360" s="53"/>
      <c r="BS360" s="53"/>
      <c r="BT360" s="53"/>
      <c r="BU360" s="53"/>
      <c r="BV360" s="15"/>
      <c r="BW360" s="53"/>
      <c r="BX360" s="53"/>
      <c r="BY360" s="53"/>
      <c r="BZ360" s="53"/>
      <c r="CA360" s="53"/>
      <c r="CB360" s="53"/>
      <c r="CC360" s="53"/>
      <c r="CD360" s="53"/>
      <c r="CE360" s="85"/>
      <c r="CF360" s="53"/>
      <c r="CG360" s="53"/>
      <c r="CH360" s="53"/>
      <c r="CI360" s="53"/>
      <c r="CJ360" s="53"/>
      <c r="CK360" s="53"/>
      <c r="CL360" s="53"/>
    </row>
    <row r="361" spans="11:90" ht="14.25" customHeight="1" x14ac:dyDescent="0.35">
      <c r="K361" s="79"/>
      <c r="W361" s="81"/>
      <c r="AH361" s="82"/>
      <c r="AR361" s="81"/>
      <c r="AW361" s="82"/>
      <c r="BD361" s="53"/>
      <c r="BE361" s="79"/>
      <c r="BG361" s="90"/>
      <c r="BH361" s="53"/>
      <c r="BI361" s="53"/>
      <c r="BJ361" s="53"/>
      <c r="BK361" s="53"/>
      <c r="BL361" s="53"/>
      <c r="BM361" s="53"/>
      <c r="BN361" s="53"/>
      <c r="BO361" s="53"/>
      <c r="BP361" s="84"/>
      <c r="BQ361" s="53"/>
      <c r="BR361" s="53"/>
      <c r="BS361" s="53"/>
      <c r="BT361" s="53"/>
      <c r="BU361" s="53"/>
      <c r="BV361" s="15"/>
      <c r="BW361" s="53"/>
      <c r="BX361" s="53"/>
      <c r="BY361" s="53"/>
      <c r="BZ361" s="53"/>
      <c r="CA361" s="53"/>
      <c r="CB361" s="53"/>
      <c r="CC361" s="53"/>
      <c r="CD361" s="53"/>
      <c r="CE361" s="85"/>
      <c r="CF361" s="53"/>
      <c r="CG361" s="53"/>
      <c r="CH361" s="53"/>
      <c r="CI361" s="53"/>
      <c r="CJ361" s="53"/>
      <c r="CK361" s="53"/>
      <c r="CL361" s="53"/>
    </row>
    <row r="362" spans="11:90" ht="14.25" customHeight="1" x14ac:dyDescent="0.35">
      <c r="K362" s="79"/>
      <c r="W362" s="81"/>
      <c r="AH362" s="82"/>
      <c r="AR362" s="81"/>
      <c r="AW362" s="82"/>
      <c r="BD362" s="53"/>
      <c r="BE362" s="79"/>
      <c r="BG362" s="90"/>
      <c r="BH362" s="53"/>
      <c r="BI362" s="53"/>
      <c r="BJ362" s="53"/>
      <c r="BK362" s="53"/>
      <c r="BL362" s="53"/>
      <c r="BM362" s="53"/>
      <c r="BN362" s="53"/>
      <c r="BO362" s="53"/>
      <c r="BP362" s="84"/>
      <c r="BQ362" s="53"/>
      <c r="BR362" s="53"/>
      <c r="BS362" s="53"/>
      <c r="BT362" s="53"/>
      <c r="BU362" s="53"/>
      <c r="BV362" s="15"/>
      <c r="BW362" s="53"/>
      <c r="BX362" s="53"/>
      <c r="BY362" s="53"/>
      <c r="BZ362" s="53"/>
      <c r="CA362" s="53"/>
      <c r="CB362" s="53"/>
      <c r="CC362" s="53"/>
      <c r="CD362" s="53"/>
      <c r="CE362" s="85"/>
      <c r="CF362" s="53"/>
      <c r="CG362" s="53"/>
      <c r="CH362" s="53"/>
      <c r="CI362" s="53"/>
      <c r="CJ362" s="53"/>
      <c r="CK362" s="53"/>
      <c r="CL362" s="53"/>
    </row>
    <row r="363" spans="11:90" ht="14.25" customHeight="1" x14ac:dyDescent="0.35">
      <c r="K363" s="79"/>
      <c r="W363" s="81"/>
      <c r="AH363" s="82"/>
      <c r="AR363" s="81"/>
      <c r="AW363" s="82"/>
      <c r="BD363" s="53"/>
      <c r="BE363" s="79"/>
      <c r="BG363" s="90"/>
      <c r="BH363" s="53"/>
      <c r="BI363" s="53"/>
      <c r="BJ363" s="53"/>
      <c r="BK363" s="53"/>
      <c r="BL363" s="53"/>
      <c r="BM363" s="53"/>
      <c r="BN363" s="53"/>
      <c r="BO363" s="53"/>
      <c r="BP363" s="84"/>
      <c r="BQ363" s="53"/>
      <c r="BR363" s="53"/>
      <c r="BS363" s="53"/>
      <c r="BT363" s="53"/>
      <c r="BU363" s="53"/>
      <c r="BV363" s="15"/>
      <c r="BW363" s="53"/>
      <c r="BX363" s="53"/>
      <c r="BY363" s="53"/>
      <c r="BZ363" s="53"/>
      <c r="CA363" s="53"/>
      <c r="CB363" s="53"/>
      <c r="CC363" s="53"/>
      <c r="CD363" s="53"/>
      <c r="CE363" s="85"/>
      <c r="CF363" s="53"/>
      <c r="CG363" s="53"/>
      <c r="CH363" s="53"/>
      <c r="CI363" s="53"/>
      <c r="CJ363" s="53"/>
      <c r="CK363" s="53"/>
      <c r="CL363" s="53"/>
    </row>
    <row r="364" spans="11:90" ht="14.25" customHeight="1" x14ac:dyDescent="0.35">
      <c r="K364" s="79"/>
      <c r="W364" s="81"/>
      <c r="AH364" s="82"/>
      <c r="AR364" s="81"/>
      <c r="AW364" s="82"/>
      <c r="BD364" s="53"/>
      <c r="BE364" s="79"/>
      <c r="BG364" s="90"/>
      <c r="BH364" s="53"/>
      <c r="BI364" s="53"/>
      <c r="BJ364" s="53"/>
      <c r="BK364" s="53"/>
      <c r="BL364" s="53"/>
      <c r="BM364" s="53"/>
      <c r="BN364" s="53"/>
      <c r="BO364" s="53"/>
      <c r="BP364" s="84"/>
      <c r="BQ364" s="53"/>
      <c r="BR364" s="53"/>
      <c r="BS364" s="53"/>
      <c r="BT364" s="53"/>
      <c r="BU364" s="53"/>
      <c r="BV364" s="15"/>
      <c r="BW364" s="53"/>
      <c r="BX364" s="53"/>
      <c r="BY364" s="53"/>
      <c r="BZ364" s="53"/>
      <c r="CA364" s="53"/>
      <c r="CB364" s="53"/>
      <c r="CC364" s="53"/>
      <c r="CD364" s="53"/>
      <c r="CE364" s="85"/>
      <c r="CF364" s="53"/>
      <c r="CG364" s="53"/>
      <c r="CH364" s="53"/>
      <c r="CI364" s="53"/>
      <c r="CJ364" s="53"/>
      <c r="CK364" s="53"/>
      <c r="CL364" s="53"/>
    </row>
    <row r="365" spans="11:90" ht="14.25" customHeight="1" x14ac:dyDescent="0.35">
      <c r="K365" s="79"/>
      <c r="W365" s="81"/>
      <c r="AH365" s="82"/>
      <c r="AR365" s="81"/>
      <c r="AW365" s="82"/>
      <c r="BD365" s="53"/>
      <c r="BE365" s="79"/>
      <c r="BG365" s="90"/>
      <c r="BH365" s="53"/>
      <c r="BI365" s="53"/>
      <c r="BJ365" s="53"/>
      <c r="BK365" s="53"/>
      <c r="BL365" s="53"/>
      <c r="BM365" s="53"/>
      <c r="BN365" s="53"/>
      <c r="BO365" s="53"/>
      <c r="BP365" s="84"/>
      <c r="BQ365" s="53"/>
      <c r="BR365" s="53"/>
      <c r="BS365" s="53"/>
      <c r="BT365" s="53"/>
      <c r="BU365" s="53"/>
      <c r="BV365" s="15"/>
      <c r="BW365" s="53"/>
      <c r="BX365" s="53"/>
      <c r="BY365" s="53"/>
      <c r="BZ365" s="53"/>
      <c r="CA365" s="53"/>
      <c r="CB365" s="53"/>
      <c r="CC365" s="53"/>
      <c r="CD365" s="53"/>
      <c r="CE365" s="85"/>
      <c r="CF365" s="53"/>
      <c r="CG365" s="53"/>
      <c r="CH365" s="53"/>
      <c r="CI365" s="53"/>
      <c r="CJ365" s="53"/>
      <c r="CK365" s="53"/>
      <c r="CL365" s="53"/>
    </row>
    <row r="366" spans="11:90" ht="14.25" customHeight="1" x14ac:dyDescent="0.35">
      <c r="K366" s="79"/>
      <c r="W366" s="81"/>
      <c r="AH366" s="82"/>
      <c r="AR366" s="81"/>
      <c r="AW366" s="82"/>
      <c r="BD366" s="53"/>
      <c r="BE366" s="79"/>
      <c r="BG366" s="90"/>
      <c r="BH366" s="53"/>
      <c r="BI366" s="53"/>
      <c r="BJ366" s="53"/>
      <c r="BK366" s="53"/>
      <c r="BL366" s="53"/>
      <c r="BM366" s="53"/>
      <c r="BN366" s="53"/>
      <c r="BO366" s="53"/>
      <c r="BP366" s="84"/>
      <c r="BQ366" s="53"/>
      <c r="BR366" s="53"/>
      <c r="BS366" s="53"/>
      <c r="BT366" s="53"/>
      <c r="BU366" s="53"/>
      <c r="BV366" s="15"/>
      <c r="BW366" s="53"/>
      <c r="BX366" s="53"/>
      <c r="BY366" s="53"/>
      <c r="BZ366" s="53"/>
      <c r="CA366" s="53"/>
      <c r="CB366" s="53"/>
      <c r="CC366" s="53"/>
      <c r="CD366" s="53"/>
      <c r="CE366" s="85"/>
      <c r="CF366" s="53"/>
      <c r="CG366" s="53"/>
      <c r="CH366" s="53"/>
      <c r="CI366" s="53"/>
      <c r="CJ366" s="53"/>
      <c r="CK366" s="53"/>
      <c r="CL366" s="53"/>
    </row>
    <row r="367" spans="11:90" ht="14.25" customHeight="1" x14ac:dyDescent="0.35">
      <c r="K367" s="79"/>
      <c r="W367" s="81"/>
      <c r="AH367" s="82"/>
      <c r="AR367" s="81"/>
      <c r="AW367" s="82"/>
      <c r="BD367" s="53"/>
      <c r="BE367" s="79"/>
      <c r="BG367" s="90"/>
      <c r="BH367" s="53"/>
      <c r="BI367" s="53"/>
      <c r="BJ367" s="53"/>
      <c r="BK367" s="53"/>
      <c r="BL367" s="53"/>
      <c r="BM367" s="53"/>
      <c r="BN367" s="53"/>
      <c r="BO367" s="53"/>
      <c r="BP367" s="84"/>
      <c r="BQ367" s="53"/>
      <c r="BR367" s="53"/>
      <c r="BS367" s="53"/>
      <c r="BT367" s="53"/>
      <c r="BU367" s="53"/>
      <c r="BV367" s="15"/>
      <c r="BW367" s="53"/>
      <c r="BX367" s="53"/>
      <c r="BY367" s="53"/>
      <c r="BZ367" s="53"/>
      <c r="CA367" s="53"/>
      <c r="CB367" s="53"/>
      <c r="CC367" s="53"/>
      <c r="CD367" s="53"/>
      <c r="CE367" s="85"/>
      <c r="CF367" s="53"/>
      <c r="CG367" s="53"/>
      <c r="CH367" s="53"/>
      <c r="CI367" s="53"/>
      <c r="CJ367" s="53"/>
      <c r="CK367" s="53"/>
      <c r="CL367" s="53"/>
    </row>
    <row r="368" spans="11:90" ht="14.25" customHeight="1" x14ac:dyDescent="0.35">
      <c r="K368" s="79"/>
      <c r="W368" s="81"/>
      <c r="AH368" s="82"/>
      <c r="AR368" s="81"/>
      <c r="AW368" s="82"/>
      <c r="BD368" s="53"/>
      <c r="BE368" s="79"/>
      <c r="BG368" s="90"/>
      <c r="BH368" s="53"/>
      <c r="BI368" s="53"/>
      <c r="BJ368" s="53"/>
      <c r="BK368" s="53"/>
      <c r="BL368" s="53"/>
      <c r="BM368" s="53"/>
      <c r="BN368" s="53"/>
      <c r="BO368" s="53"/>
      <c r="BP368" s="84"/>
      <c r="BQ368" s="53"/>
      <c r="BR368" s="53"/>
      <c r="BS368" s="53"/>
      <c r="BT368" s="53"/>
      <c r="BU368" s="53"/>
      <c r="BV368" s="15"/>
      <c r="BW368" s="53"/>
      <c r="BX368" s="53"/>
      <c r="BY368" s="53"/>
      <c r="BZ368" s="53"/>
      <c r="CA368" s="53"/>
      <c r="CB368" s="53"/>
      <c r="CC368" s="53"/>
      <c r="CD368" s="53"/>
      <c r="CE368" s="85"/>
      <c r="CF368" s="53"/>
      <c r="CG368" s="53"/>
      <c r="CH368" s="53"/>
      <c r="CI368" s="53"/>
      <c r="CJ368" s="53"/>
      <c r="CK368" s="53"/>
      <c r="CL368" s="53"/>
    </row>
    <row r="369" spans="11:90" ht="14.25" customHeight="1" x14ac:dyDescent="0.35">
      <c r="K369" s="79"/>
      <c r="W369" s="81"/>
      <c r="AH369" s="82"/>
      <c r="AR369" s="81"/>
      <c r="AW369" s="82"/>
      <c r="BD369" s="53"/>
      <c r="BE369" s="79"/>
      <c r="BG369" s="90"/>
      <c r="BH369" s="53"/>
      <c r="BI369" s="53"/>
      <c r="BJ369" s="53"/>
      <c r="BK369" s="53"/>
      <c r="BL369" s="53"/>
      <c r="BM369" s="53"/>
      <c r="BN369" s="53"/>
      <c r="BO369" s="53"/>
      <c r="BP369" s="84"/>
      <c r="BQ369" s="53"/>
      <c r="BR369" s="53"/>
      <c r="BS369" s="53"/>
      <c r="BT369" s="53"/>
      <c r="BU369" s="53"/>
      <c r="BV369" s="15"/>
      <c r="BW369" s="53"/>
      <c r="BX369" s="53"/>
      <c r="BY369" s="53"/>
      <c r="BZ369" s="53"/>
      <c r="CA369" s="53"/>
      <c r="CB369" s="53"/>
      <c r="CC369" s="53"/>
      <c r="CD369" s="53"/>
      <c r="CE369" s="85"/>
      <c r="CF369" s="53"/>
      <c r="CG369" s="53"/>
      <c r="CH369" s="53"/>
      <c r="CI369" s="53"/>
      <c r="CJ369" s="53"/>
      <c r="CK369" s="53"/>
      <c r="CL369" s="53"/>
    </row>
    <row r="370" spans="11:90" ht="14.25" customHeight="1" x14ac:dyDescent="0.35">
      <c r="K370" s="79"/>
      <c r="W370" s="81"/>
      <c r="AH370" s="82"/>
      <c r="AR370" s="81"/>
      <c r="AW370" s="82"/>
      <c r="BD370" s="53"/>
      <c r="BE370" s="79"/>
      <c r="BG370" s="90"/>
      <c r="BH370" s="53"/>
      <c r="BI370" s="53"/>
      <c r="BJ370" s="53"/>
      <c r="BK370" s="53"/>
      <c r="BL370" s="53"/>
      <c r="BM370" s="53"/>
      <c r="BN370" s="53"/>
      <c r="BO370" s="53"/>
      <c r="BP370" s="84"/>
      <c r="BQ370" s="53"/>
      <c r="BR370" s="53"/>
      <c r="BS370" s="53"/>
      <c r="BT370" s="53"/>
      <c r="BU370" s="53"/>
      <c r="BV370" s="15"/>
      <c r="BW370" s="53"/>
      <c r="BX370" s="53"/>
      <c r="BY370" s="53"/>
      <c r="BZ370" s="53"/>
      <c r="CA370" s="53"/>
      <c r="CB370" s="53"/>
      <c r="CC370" s="53"/>
      <c r="CD370" s="53"/>
      <c r="CE370" s="85"/>
      <c r="CF370" s="53"/>
      <c r="CG370" s="53"/>
      <c r="CH370" s="53"/>
      <c r="CI370" s="53"/>
      <c r="CJ370" s="53"/>
      <c r="CK370" s="53"/>
      <c r="CL370" s="53"/>
    </row>
    <row r="371" spans="11:90" ht="14.25" customHeight="1" x14ac:dyDescent="0.35">
      <c r="K371" s="79"/>
      <c r="W371" s="81"/>
      <c r="AH371" s="82"/>
      <c r="AR371" s="81"/>
      <c r="AW371" s="82"/>
      <c r="BD371" s="53"/>
      <c r="BE371" s="79"/>
      <c r="BG371" s="90"/>
      <c r="BH371" s="53"/>
      <c r="BI371" s="53"/>
      <c r="BJ371" s="53"/>
      <c r="BK371" s="53"/>
      <c r="BL371" s="53"/>
      <c r="BM371" s="53"/>
      <c r="BN371" s="53"/>
      <c r="BO371" s="53"/>
      <c r="BP371" s="84"/>
      <c r="BQ371" s="53"/>
      <c r="BR371" s="53"/>
      <c r="BS371" s="53"/>
      <c r="BT371" s="53"/>
      <c r="BU371" s="53"/>
      <c r="BV371" s="15"/>
      <c r="BW371" s="53"/>
      <c r="BX371" s="53"/>
      <c r="BY371" s="53"/>
      <c r="BZ371" s="53"/>
      <c r="CA371" s="53"/>
      <c r="CB371" s="53"/>
      <c r="CC371" s="53"/>
      <c r="CD371" s="53"/>
      <c r="CE371" s="85"/>
      <c r="CF371" s="53"/>
      <c r="CG371" s="53"/>
      <c r="CH371" s="53"/>
      <c r="CI371" s="53"/>
      <c r="CJ371" s="53"/>
      <c r="CK371" s="53"/>
      <c r="CL371" s="53"/>
    </row>
    <row r="372" spans="11:90" ht="14.25" customHeight="1" x14ac:dyDescent="0.35">
      <c r="K372" s="79"/>
      <c r="W372" s="81"/>
      <c r="AH372" s="82"/>
      <c r="AR372" s="81"/>
      <c r="AW372" s="82"/>
      <c r="BD372" s="53"/>
      <c r="BE372" s="79"/>
      <c r="BG372" s="90"/>
      <c r="BH372" s="53"/>
      <c r="BI372" s="53"/>
      <c r="BJ372" s="53"/>
      <c r="BK372" s="53"/>
      <c r="BL372" s="53"/>
      <c r="BM372" s="53"/>
      <c r="BN372" s="53"/>
      <c r="BO372" s="53"/>
      <c r="BP372" s="84"/>
      <c r="BQ372" s="53"/>
      <c r="BR372" s="53"/>
      <c r="BS372" s="53"/>
      <c r="BT372" s="53"/>
      <c r="BU372" s="53"/>
      <c r="BV372" s="15"/>
      <c r="BW372" s="53"/>
      <c r="BX372" s="53"/>
      <c r="BY372" s="53"/>
      <c r="BZ372" s="53"/>
      <c r="CA372" s="53"/>
      <c r="CB372" s="53"/>
      <c r="CC372" s="53"/>
      <c r="CD372" s="53"/>
      <c r="CE372" s="85"/>
      <c r="CF372" s="53"/>
      <c r="CG372" s="53"/>
      <c r="CH372" s="53"/>
      <c r="CI372" s="53"/>
      <c r="CJ372" s="53"/>
      <c r="CK372" s="53"/>
      <c r="CL372" s="53"/>
    </row>
    <row r="373" spans="11:90" ht="14.25" customHeight="1" x14ac:dyDescent="0.35">
      <c r="K373" s="79"/>
      <c r="W373" s="81"/>
      <c r="AH373" s="82"/>
      <c r="AR373" s="81"/>
      <c r="AW373" s="82"/>
      <c r="BD373" s="53"/>
      <c r="BE373" s="79"/>
      <c r="BG373" s="90"/>
      <c r="BH373" s="53"/>
      <c r="BI373" s="53"/>
      <c r="BJ373" s="53"/>
      <c r="BK373" s="53"/>
      <c r="BL373" s="53"/>
      <c r="BM373" s="53"/>
      <c r="BN373" s="53"/>
      <c r="BO373" s="53"/>
      <c r="BP373" s="84"/>
      <c r="BQ373" s="53"/>
      <c r="BR373" s="53"/>
      <c r="BS373" s="53"/>
      <c r="BT373" s="53"/>
      <c r="BU373" s="53"/>
      <c r="BV373" s="15"/>
      <c r="BW373" s="53"/>
      <c r="BX373" s="53"/>
      <c r="BY373" s="53"/>
      <c r="BZ373" s="53"/>
      <c r="CA373" s="53"/>
      <c r="CB373" s="53"/>
      <c r="CC373" s="53"/>
      <c r="CD373" s="53"/>
      <c r="CE373" s="85"/>
      <c r="CF373" s="53"/>
      <c r="CG373" s="53"/>
      <c r="CH373" s="53"/>
      <c r="CI373" s="53"/>
      <c r="CJ373" s="53"/>
      <c r="CK373" s="53"/>
      <c r="CL373" s="53"/>
    </row>
    <row r="374" spans="11:90" ht="14.25" customHeight="1" x14ac:dyDescent="0.35">
      <c r="K374" s="79"/>
      <c r="W374" s="81"/>
      <c r="AH374" s="82"/>
      <c r="AR374" s="81"/>
      <c r="AW374" s="82"/>
      <c r="BD374" s="53"/>
      <c r="BE374" s="79"/>
      <c r="BG374" s="90"/>
      <c r="BH374" s="53"/>
      <c r="BI374" s="53"/>
      <c r="BJ374" s="53"/>
      <c r="BK374" s="53"/>
      <c r="BL374" s="53"/>
      <c r="BM374" s="53"/>
      <c r="BN374" s="53"/>
      <c r="BO374" s="53"/>
      <c r="BP374" s="84"/>
      <c r="BQ374" s="53"/>
      <c r="BR374" s="53"/>
      <c r="BS374" s="53"/>
      <c r="BT374" s="53"/>
      <c r="BU374" s="53"/>
      <c r="BV374" s="15"/>
      <c r="BW374" s="53"/>
      <c r="BX374" s="53"/>
      <c r="BY374" s="53"/>
      <c r="BZ374" s="53"/>
      <c r="CA374" s="53"/>
      <c r="CB374" s="53"/>
      <c r="CC374" s="53"/>
      <c r="CD374" s="53"/>
      <c r="CE374" s="85"/>
      <c r="CF374" s="53"/>
      <c r="CG374" s="53"/>
      <c r="CH374" s="53"/>
      <c r="CI374" s="53"/>
      <c r="CJ374" s="53"/>
      <c r="CK374" s="53"/>
      <c r="CL374" s="53"/>
    </row>
    <row r="375" spans="11:90" ht="14.25" customHeight="1" x14ac:dyDescent="0.35">
      <c r="K375" s="79"/>
      <c r="W375" s="81"/>
      <c r="AH375" s="82"/>
      <c r="AR375" s="81"/>
      <c r="AW375" s="82"/>
      <c r="BD375" s="53"/>
      <c r="BE375" s="79"/>
      <c r="BG375" s="90"/>
      <c r="BH375" s="53"/>
      <c r="BI375" s="53"/>
      <c r="BJ375" s="53"/>
      <c r="BK375" s="53"/>
      <c r="BL375" s="53"/>
      <c r="BM375" s="53"/>
      <c r="BN375" s="53"/>
      <c r="BO375" s="53"/>
      <c r="BP375" s="84"/>
      <c r="BQ375" s="53"/>
      <c r="BR375" s="53"/>
      <c r="BS375" s="53"/>
      <c r="BT375" s="53"/>
      <c r="BU375" s="53"/>
      <c r="BV375" s="15"/>
      <c r="BW375" s="53"/>
      <c r="BX375" s="53"/>
      <c r="BY375" s="53"/>
      <c r="BZ375" s="53"/>
      <c r="CA375" s="53"/>
      <c r="CB375" s="53"/>
      <c r="CC375" s="53"/>
      <c r="CD375" s="53"/>
      <c r="CE375" s="85"/>
      <c r="CF375" s="53"/>
      <c r="CG375" s="53"/>
      <c r="CH375" s="53"/>
      <c r="CI375" s="53"/>
      <c r="CJ375" s="53"/>
      <c r="CK375" s="53"/>
      <c r="CL375" s="53"/>
    </row>
    <row r="376" spans="11:90" ht="14.25" customHeight="1" x14ac:dyDescent="0.35">
      <c r="K376" s="79"/>
      <c r="W376" s="81"/>
      <c r="AH376" s="82"/>
      <c r="AR376" s="81"/>
      <c r="AW376" s="82"/>
      <c r="BD376" s="53"/>
      <c r="BE376" s="79"/>
      <c r="BG376" s="90"/>
      <c r="BH376" s="53"/>
      <c r="BI376" s="53"/>
      <c r="BJ376" s="53"/>
      <c r="BK376" s="53"/>
      <c r="BL376" s="53"/>
      <c r="BM376" s="53"/>
      <c r="BN376" s="53"/>
      <c r="BO376" s="53"/>
      <c r="BP376" s="84"/>
      <c r="BQ376" s="53"/>
      <c r="BR376" s="53"/>
      <c r="BS376" s="53"/>
      <c r="BT376" s="53"/>
      <c r="BU376" s="53"/>
      <c r="BV376" s="15"/>
      <c r="BW376" s="53"/>
      <c r="BX376" s="53"/>
      <c r="BY376" s="53"/>
      <c r="BZ376" s="53"/>
      <c r="CA376" s="53"/>
      <c r="CB376" s="53"/>
      <c r="CC376" s="53"/>
      <c r="CD376" s="53"/>
      <c r="CE376" s="85"/>
      <c r="CF376" s="53"/>
      <c r="CG376" s="53"/>
      <c r="CH376" s="53"/>
      <c r="CI376" s="53"/>
      <c r="CJ376" s="53"/>
      <c r="CK376" s="53"/>
      <c r="CL376" s="53"/>
    </row>
    <row r="377" spans="11:90" ht="14.25" customHeight="1" x14ac:dyDescent="0.35">
      <c r="K377" s="79"/>
      <c r="W377" s="81"/>
      <c r="AH377" s="82"/>
      <c r="AR377" s="81"/>
      <c r="AW377" s="82"/>
      <c r="BD377" s="53"/>
      <c r="BE377" s="79"/>
      <c r="BG377" s="90"/>
      <c r="BH377" s="53"/>
      <c r="BI377" s="53"/>
      <c r="BJ377" s="53"/>
      <c r="BK377" s="53"/>
      <c r="BL377" s="53"/>
      <c r="BM377" s="53"/>
      <c r="BN377" s="53"/>
      <c r="BO377" s="53"/>
      <c r="BP377" s="84"/>
      <c r="BQ377" s="53"/>
      <c r="BR377" s="53"/>
      <c r="BS377" s="53"/>
      <c r="BT377" s="53"/>
      <c r="BU377" s="53"/>
      <c r="BV377" s="15"/>
      <c r="BW377" s="53"/>
      <c r="BX377" s="53"/>
      <c r="BY377" s="53"/>
      <c r="BZ377" s="53"/>
      <c r="CA377" s="53"/>
      <c r="CB377" s="53"/>
      <c r="CC377" s="53"/>
      <c r="CD377" s="53"/>
      <c r="CE377" s="85"/>
      <c r="CF377" s="53"/>
      <c r="CG377" s="53"/>
      <c r="CH377" s="53"/>
      <c r="CI377" s="53"/>
      <c r="CJ377" s="53"/>
      <c r="CK377" s="53"/>
      <c r="CL377" s="53"/>
    </row>
    <row r="378" spans="11:90" ht="14.25" customHeight="1" x14ac:dyDescent="0.35">
      <c r="K378" s="79"/>
      <c r="W378" s="81"/>
      <c r="AH378" s="82"/>
      <c r="AR378" s="81"/>
      <c r="AW378" s="82"/>
      <c r="BD378" s="53"/>
      <c r="BE378" s="79"/>
      <c r="BG378" s="90"/>
      <c r="BH378" s="53"/>
      <c r="BI378" s="53"/>
      <c r="BJ378" s="53"/>
      <c r="BK378" s="53"/>
      <c r="BL378" s="53"/>
      <c r="BM378" s="53"/>
      <c r="BN378" s="53"/>
      <c r="BO378" s="53"/>
      <c r="BP378" s="84"/>
      <c r="BQ378" s="53"/>
      <c r="BR378" s="53"/>
      <c r="BS378" s="53"/>
      <c r="BT378" s="53"/>
      <c r="BU378" s="53"/>
      <c r="BV378" s="15"/>
      <c r="BW378" s="53"/>
      <c r="BX378" s="53"/>
      <c r="BY378" s="53"/>
      <c r="BZ378" s="53"/>
      <c r="CA378" s="53"/>
      <c r="CB378" s="53"/>
      <c r="CC378" s="53"/>
      <c r="CD378" s="53"/>
      <c r="CE378" s="85"/>
      <c r="CF378" s="53"/>
      <c r="CG378" s="53"/>
      <c r="CH378" s="53"/>
      <c r="CI378" s="53"/>
      <c r="CJ378" s="53"/>
      <c r="CK378" s="53"/>
      <c r="CL378" s="53"/>
    </row>
    <row r="379" spans="11:90" ht="14.25" customHeight="1" x14ac:dyDescent="0.35">
      <c r="K379" s="79"/>
      <c r="W379" s="81"/>
      <c r="AH379" s="82"/>
      <c r="AR379" s="81"/>
      <c r="AW379" s="82"/>
      <c r="BD379" s="53"/>
      <c r="BE379" s="79"/>
      <c r="BG379" s="90"/>
      <c r="BH379" s="53"/>
      <c r="BI379" s="53"/>
      <c r="BJ379" s="53"/>
      <c r="BK379" s="53"/>
      <c r="BL379" s="53"/>
      <c r="BM379" s="53"/>
      <c r="BN379" s="53"/>
      <c r="BO379" s="53"/>
      <c r="BP379" s="84"/>
      <c r="BQ379" s="53"/>
      <c r="BR379" s="53"/>
      <c r="BS379" s="53"/>
      <c r="BT379" s="53"/>
      <c r="BU379" s="53"/>
      <c r="BV379" s="15"/>
      <c r="BW379" s="53"/>
      <c r="BX379" s="53"/>
      <c r="BY379" s="53"/>
      <c r="BZ379" s="53"/>
      <c r="CA379" s="53"/>
      <c r="CB379" s="53"/>
      <c r="CC379" s="53"/>
      <c r="CD379" s="53"/>
      <c r="CE379" s="85"/>
      <c r="CF379" s="53"/>
      <c r="CG379" s="53"/>
      <c r="CH379" s="53"/>
      <c r="CI379" s="53"/>
      <c r="CJ379" s="53"/>
      <c r="CK379" s="53"/>
      <c r="CL379" s="53"/>
    </row>
    <row r="380" spans="11:90" ht="14.25" customHeight="1" x14ac:dyDescent="0.35">
      <c r="K380" s="79"/>
      <c r="W380" s="81"/>
      <c r="AH380" s="82"/>
      <c r="AR380" s="81"/>
      <c r="AW380" s="82"/>
      <c r="BD380" s="53"/>
      <c r="BE380" s="79"/>
      <c r="BG380" s="90"/>
      <c r="BH380" s="53"/>
      <c r="BI380" s="53"/>
      <c r="BJ380" s="53"/>
      <c r="BK380" s="53"/>
      <c r="BL380" s="53"/>
      <c r="BM380" s="53"/>
      <c r="BN380" s="53"/>
      <c r="BO380" s="53"/>
      <c r="BP380" s="84"/>
      <c r="BQ380" s="53"/>
      <c r="BR380" s="53"/>
      <c r="BS380" s="53"/>
      <c r="BT380" s="53"/>
      <c r="BU380" s="53"/>
      <c r="BV380" s="15"/>
      <c r="BW380" s="53"/>
      <c r="BX380" s="53"/>
      <c r="BY380" s="53"/>
      <c r="BZ380" s="53"/>
      <c r="CA380" s="53"/>
      <c r="CB380" s="53"/>
      <c r="CC380" s="53"/>
      <c r="CD380" s="53"/>
      <c r="CE380" s="85"/>
      <c r="CF380" s="53"/>
      <c r="CG380" s="53"/>
      <c r="CH380" s="53"/>
      <c r="CI380" s="53"/>
      <c r="CJ380" s="53"/>
      <c r="CK380" s="53"/>
      <c r="CL380" s="53"/>
    </row>
    <row r="381" spans="11:90" ht="14.25" customHeight="1" x14ac:dyDescent="0.35">
      <c r="K381" s="79"/>
      <c r="W381" s="81"/>
      <c r="AH381" s="82"/>
      <c r="AR381" s="81"/>
      <c r="AW381" s="82"/>
      <c r="BD381" s="53"/>
      <c r="BE381" s="79"/>
      <c r="BG381" s="90"/>
      <c r="BH381" s="53"/>
      <c r="BI381" s="53"/>
      <c r="BJ381" s="53"/>
      <c r="BK381" s="53"/>
      <c r="BL381" s="53"/>
      <c r="BM381" s="53"/>
      <c r="BN381" s="53"/>
      <c r="BO381" s="53"/>
      <c r="BP381" s="84"/>
      <c r="BQ381" s="53"/>
      <c r="BR381" s="53"/>
      <c r="BS381" s="53"/>
      <c r="BT381" s="53"/>
      <c r="BU381" s="53"/>
      <c r="BV381" s="15"/>
      <c r="BW381" s="53"/>
      <c r="BX381" s="53"/>
      <c r="BY381" s="53"/>
      <c r="BZ381" s="53"/>
      <c r="CA381" s="53"/>
      <c r="CB381" s="53"/>
      <c r="CC381" s="53"/>
      <c r="CD381" s="53"/>
      <c r="CE381" s="85"/>
      <c r="CF381" s="53"/>
      <c r="CG381" s="53"/>
      <c r="CH381" s="53"/>
      <c r="CI381" s="53"/>
      <c r="CJ381" s="53"/>
      <c r="CK381" s="53"/>
      <c r="CL381" s="53"/>
    </row>
    <row r="382" spans="11:90" ht="14.25" customHeight="1" x14ac:dyDescent="0.35">
      <c r="K382" s="79"/>
      <c r="W382" s="81"/>
      <c r="AH382" s="82"/>
      <c r="AR382" s="81"/>
      <c r="AW382" s="82"/>
      <c r="BD382" s="53"/>
      <c r="BE382" s="79"/>
      <c r="BG382" s="90"/>
      <c r="BH382" s="53"/>
      <c r="BI382" s="53"/>
      <c r="BJ382" s="53"/>
      <c r="BK382" s="53"/>
      <c r="BL382" s="53"/>
      <c r="BM382" s="53"/>
      <c r="BN382" s="53"/>
      <c r="BO382" s="53"/>
      <c r="BP382" s="84"/>
      <c r="BQ382" s="53"/>
      <c r="BR382" s="53"/>
      <c r="BS382" s="53"/>
      <c r="BT382" s="53"/>
      <c r="BU382" s="53"/>
      <c r="BV382" s="15"/>
      <c r="BW382" s="53"/>
      <c r="BX382" s="53"/>
      <c r="BY382" s="53"/>
      <c r="BZ382" s="53"/>
      <c r="CA382" s="53"/>
      <c r="CB382" s="53"/>
      <c r="CC382" s="53"/>
      <c r="CD382" s="53"/>
      <c r="CE382" s="85"/>
      <c r="CF382" s="53"/>
      <c r="CG382" s="53"/>
      <c r="CH382" s="53"/>
      <c r="CI382" s="53"/>
      <c r="CJ382" s="53"/>
      <c r="CK382" s="53"/>
      <c r="CL382" s="53"/>
    </row>
    <row r="383" spans="11:90" ht="14.25" customHeight="1" x14ac:dyDescent="0.35">
      <c r="K383" s="79"/>
      <c r="W383" s="81"/>
      <c r="AH383" s="82"/>
      <c r="AR383" s="81"/>
      <c r="AW383" s="82"/>
      <c r="BD383" s="53"/>
      <c r="BE383" s="79"/>
      <c r="BG383" s="90"/>
      <c r="BH383" s="53"/>
      <c r="BI383" s="53"/>
      <c r="BJ383" s="53"/>
      <c r="BK383" s="53"/>
      <c r="BL383" s="53"/>
      <c r="BM383" s="53"/>
      <c r="BN383" s="53"/>
      <c r="BO383" s="53"/>
      <c r="BP383" s="84"/>
      <c r="BQ383" s="53"/>
      <c r="BR383" s="53"/>
      <c r="BS383" s="53"/>
      <c r="BT383" s="53"/>
      <c r="BU383" s="53"/>
      <c r="BV383" s="15"/>
      <c r="BW383" s="53"/>
      <c r="BX383" s="53"/>
      <c r="BY383" s="53"/>
      <c r="BZ383" s="53"/>
      <c r="CA383" s="53"/>
      <c r="CB383" s="53"/>
      <c r="CC383" s="53"/>
      <c r="CD383" s="53"/>
      <c r="CE383" s="85"/>
      <c r="CF383" s="53"/>
      <c r="CG383" s="53"/>
      <c r="CH383" s="53"/>
      <c r="CI383" s="53"/>
      <c r="CJ383" s="53"/>
      <c r="CK383" s="53"/>
      <c r="CL383" s="53"/>
    </row>
    <row r="384" spans="11:90" ht="14.25" customHeight="1" x14ac:dyDescent="0.35">
      <c r="K384" s="79"/>
      <c r="W384" s="81"/>
      <c r="AH384" s="82"/>
      <c r="AR384" s="81"/>
      <c r="AW384" s="82"/>
      <c r="BD384" s="53"/>
      <c r="BE384" s="79"/>
      <c r="BG384" s="90"/>
      <c r="BH384" s="53"/>
      <c r="BI384" s="53"/>
      <c r="BJ384" s="53"/>
      <c r="BK384" s="53"/>
      <c r="BL384" s="53"/>
      <c r="BM384" s="53"/>
      <c r="BN384" s="53"/>
      <c r="BO384" s="53"/>
      <c r="BP384" s="84"/>
      <c r="BQ384" s="53"/>
      <c r="BR384" s="53"/>
      <c r="BS384" s="53"/>
      <c r="BT384" s="53"/>
      <c r="BU384" s="53"/>
      <c r="BV384" s="15"/>
      <c r="BW384" s="53"/>
      <c r="BX384" s="53"/>
      <c r="BY384" s="53"/>
      <c r="BZ384" s="53"/>
      <c r="CA384" s="53"/>
      <c r="CB384" s="53"/>
      <c r="CC384" s="53"/>
      <c r="CD384" s="53"/>
      <c r="CE384" s="85"/>
      <c r="CF384" s="53"/>
      <c r="CG384" s="53"/>
      <c r="CH384" s="53"/>
      <c r="CI384" s="53"/>
      <c r="CJ384" s="53"/>
      <c r="CK384" s="53"/>
      <c r="CL384" s="53"/>
    </row>
    <row r="385" spans="11:90" ht="14.25" customHeight="1" x14ac:dyDescent="0.35">
      <c r="K385" s="79"/>
      <c r="W385" s="81"/>
      <c r="AH385" s="82"/>
      <c r="AR385" s="81"/>
      <c r="AW385" s="82"/>
      <c r="BD385" s="53"/>
      <c r="BE385" s="79"/>
      <c r="BG385" s="90"/>
      <c r="BH385" s="53"/>
      <c r="BI385" s="53"/>
      <c r="BJ385" s="53"/>
      <c r="BK385" s="53"/>
      <c r="BL385" s="53"/>
      <c r="BM385" s="53"/>
      <c r="BN385" s="53"/>
      <c r="BO385" s="53"/>
      <c r="BP385" s="84"/>
      <c r="BQ385" s="53"/>
      <c r="BR385" s="53"/>
      <c r="BS385" s="53"/>
      <c r="BT385" s="53"/>
      <c r="BU385" s="53"/>
      <c r="BV385" s="15"/>
      <c r="BW385" s="53"/>
      <c r="BX385" s="53"/>
      <c r="BY385" s="53"/>
      <c r="BZ385" s="53"/>
      <c r="CA385" s="53"/>
      <c r="CB385" s="53"/>
      <c r="CC385" s="53"/>
      <c r="CD385" s="53"/>
      <c r="CE385" s="85"/>
      <c r="CF385" s="53"/>
      <c r="CG385" s="53"/>
      <c r="CH385" s="53"/>
      <c r="CI385" s="53"/>
      <c r="CJ385" s="53"/>
      <c r="CK385" s="53"/>
      <c r="CL385" s="53"/>
    </row>
    <row r="386" spans="11:90" ht="14.25" customHeight="1" x14ac:dyDescent="0.35">
      <c r="K386" s="79"/>
      <c r="W386" s="81"/>
      <c r="AH386" s="82"/>
      <c r="AR386" s="81"/>
      <c r="AW386" s="82"/>
      <c r="BD386" s="53"/>
      <c r="BE386" s="79"/>
      <c r="BG386" s="90"/>
      <c r="BH386" s="53"/>
      <c r="BI386" s="53"/>
      <c r="BJ386" s="53"/>
      <c r="BK386" s="53"/>
      <c r="BL386" s="53"/>
      <c r="BM386" s="53"/>
      <c r="BN386" s="53"/>
      <c r="BO386" s="53"/>
      <c r="BP386" s="84"/>
      <c r="BQ386" s="53"/>
      <c r="BR386" s="53"/>
      <c r="BS386" s="53"/>
      <c r="BT386" s="53"/>
      <c r="BU386" s="53"/>
      <c r="BV386" s="15"/>
      <c r="BW386" s="53"/>
      <c r="BX386" s="53"/>
      <c r="BY386" s="53"/>
      <c r="BZ386" s="53"/>
      <c r="CA386" s="53"/>
      <c r="CB386" s="53"/>
      <c r="CC386" s="53"/>
      <c r="CD386" s="53"/>
      <c r="CE386" s="85"/>
      <c r="CF386" s="53"/>
      <c r="CG386" s="53"/>
      <c r="CH386" s="53"/>
      <c r="CI386" s="53"/>
      <c r="CJ386" s="53"/>
      <c r="CK386" s="53"/>
      <c r="CL386" s="53"/>
    </row>
    <row r="387" spans="11:90" ht="14.25" customHeight="1" x14ac:dyDescent="0.35">
      <c r="K387" s="79"/>
      <c r="W387" s="81"/>
      <c r="AH387" s="82"/>
      <c r="AR387" s="81"/>
      <c r="AW387" s="82"/>
      <c r="BD387" s="53"/>
      <c r="BE387" s="79"/>
      <c r="BG387" s="90"/>
      <c r="BH387" s="53"/>
      <c r="BI387" s="53"/>
      <c r="BJ387" s="53"/>
      <c r="BK387" s="53"/>
      <c r="BL387" s="53"/>
      <c r="BM387" s="53"/>
      <c r="BN387" s="53"/>
      <c r="BO387" s="53"/>
      <c r="BP387" s="84"/>
      <c r="BQ387" s="53"/>
      <c r="BR387" s="53"/>
      <c r="BS387" s="53"/>
      <c r="BT387" s="53"/>
      <c r="BU387" s="53"/>
      <c r="BV387" s="15"/>
      <c r="BW387" s="53"/>
      <c r="BX387" s="53"/>
      <c r="BY387" s="53"/>
      <c r="BZ387" s="53"/>
      <c r="CA387" s="53"/>
      <c r="CB387" s="53"/>
      <c r="CC387" s="53"/>
      <c r="CD387" s="53"/>
      <c r="CE387" s="85"/>
      <c r="CF387" s="53"/>
      <c r="CG387" s="53"/>
      <c r="CH387" s="53"/>
      <c r="CI387" s="53"/>
      <c r="CJ387" s="53"/>
      <c r="CK387" s="53"/>
      <c r="CL387" s="53"/>
    </row>
    <row r="388" spans="11:90" ht="14.25" customHeight="1" x14ac:dyDescent="0.35">
      <c r="K388" s="79"/>
      <c r="W388" s="81"/>
      <c r="AH388" s="82"/>
      <c r="AR388" s="81"/>
      <c r="AW388" s="82"/>
      <c r="BD388" s="53"/>
      <c r="BE388" s="79"/>
      <c r="BG388" s="90"/>
      <c r="BH388" s="53"/>
      <c r="BI388" s="53"/>
      <c r="BJ388" s="53"/>
      <c r="BK388" s="53"/>
      <c r="BL388" s="53"/>
      <c r="BM388" s="53"/>
      <c r="BN388" s="53"/>
      <c r="BO388" s="53"/>
      <c r="BP388" s="84"/>
      <c r="BQ388" s="53"/>
      <c r="BR388" s="53"/>
      <c r="BS388" s="53"/>
      <c r="BT388" s="53"/>
      <c r="BU388" s="53"/>
      <c r="BV388" s="15"/>
      <c r="BW388" s="53"/>
      <c r="BX388" s="53"/>
      <c r="BY388" s="53"/>
      <c r="BZ388" s="53"/>
      <c r="CA388" s="53"/>
      <c r="CB388" s="53"/>
      <c r="CC388" s="53"/>
      <c r="CD388" s="53"/>
      <c r="CE388" s="85"/>
      <c r="CF388" s="53"/>
      <c r="CG388" s="53"/>
      <c r="CH388" s="53"/>
      <c r="CI388" s="53"/>
      <c r="CJ388" s="53"/>
      <c r="CK388" s="53"/>
      <c r="CL388" s="53"/>
    </row>
    <row r="389" spans="11:90" ht="14.25" customHeight="1" x14ac:dyDescent="0.35">
      <c r="K389" s="79"/>
      <c r="W389" s="81"/>
      <c r="AH389" s="82"/>
      <c r="AR389" s="81"/>
      <c r="AW389" s="82"/>
      <c r="BD389" s="53"/>
      <c r="BE389" s="79"/>
      <c r="BG389" s="90"/>
      <c r="BH389" s="53"/>
      <c r="BI389" s="53"/>
      <c r="BJ389" s="53"/>
      <c r="BK389" s="53"/>
      <c r="BL389" s="53"/>
      <c r="BM389" s="53"/>
      <c r="BN389" s="53"/>
      <c r="BO389" s="53"/>
      <c r="BP389" s="84"/>
      <c r="BQ389" s="53"/>
      <c r="BR389" s="53"/>
      <c r="BS389" s="53"/>
      <c r="BT389" s="53"/>
      <c r="BU389" s="53"/>
      <c r="BV389" s="15"/>
      <c r="BW389" s="53"/>
      <c r="BX389" s="53"/>
      <c r="BY389" s="53"/>
      <c r="BZ389" s="53"/>
      <c r="CA389" s="53"/>
      <c r="CB389" s="53"/>
      <c r="CC389" s="53"/>
      <c r="CD389" s="53"/>
      <c r="CE389" s="85"/>
      <c r="CF389" s="53"/>
      <c r="CG389" s="53"/>
      <c r="CH389" s="53"/>
      <c r="CI389" s="53"/>
      <c r="CJ389" s="53"/>
      <c r="CK389" s="53"/>
      <c r="CL389" s="53"/>
    </row>
    <row r="390" spans="11:90" ht="14.25" customHeight="1" x14ac:dyDescent="0.35">
      <c r="K390" s="79"/>
      <c r="W390" s="81"/>
      <c r="AH390" s="82"/>
      <c r="AR390" s="81"/>
      <c r="AW390" s="82"/>
      <c r="BD390" s="53"/>
      <c r="BE390" s="79"/>
      <c r="BG390" s="90"/>
      <c r="BH390" s="53"/>
      <c r="BI390" s="53"/>
      <c r="BJ390" s="53"/>
      <c r="BK390" s="53"/>
      <c r="BL390" s="53"/>
      <c r="BM390" s="53"/>
      <c r="BN390" s="53"/>
      <c r="BO390" s="53"/>
      <c r="BP390" s="84"/>
      <c r="BQ390" s="53"/>
      <c r="BR390" s="53"/>
      <c r="BS390" s="53"/>
      <c r="BT390" s="53"/>
      <c r="BU390" s="53"/>
      <c r="BV390" s="15"/>
      <c r="BW390" s="53"/>
      <c r="BX390" s="53"/>
      <c r="BY390" s="53"/>
      <c r="BZ390" s="53"/>
      <c r="CA390" s="53"/>
      <c r="CB390" s="53"/>
      <c r="CC390" s="53"/>
      <c r="CD390" s="53"/>
      <c r="CE390" s="85"/>
      <c r="CF390" s="53"/>
      <c r="CG390" s="53"/>
      <c r="CH390" s="53"/>
      <c r="CI390" s="53"/>
      <c r="CJ390" s="53"/>
      <c r="CK390" s="53"/>
      <c r="CL390" s="53"/>
    </row>
    <row r="391" spans="11:90" ht="14.25" customHeight="1" x14ac:dyDescent="0.35">
      <c r="K391" s="79"/>
      <c r="W391" s="81"/>
      <c r="AH391" s="82"/>
      <c r="AR391" s="81"/>
      <c r="AW391" s="82"/>
      <c r="BD391" s="53"/>
      <c r="BE391" s="79"/>
      <c r="BG391" s="90"/>
      <c r="BH391" s="53"/>
      <c r="BI391" s="53"/>
      <c r="BJ391" s="53"/>
      <c r="BK391" s="53"/>
      <c r="BL391" s="53"/>
      <c r="BM391" s="53"/>
      <c r="BN391" s="53"/>
      <c r="BO391" s="53"/>
      <c r="BP391" s="84"/>
      <c r="BQ391" s="53"/>
      <c r="BR391" s="53"/>
      <c r="BS391" s="53"/>
      <c r="BT391" s="53"/>
      <c r="BU391" s="53"/>
      <c r="BV391" s="15"/>
      <c r="BW391" s="53"/>
      <c r="BX391" s="53"/>
      <c r="BY391" s="53"/>
      <c r="BZ391" s="53"/>
      <c r="CA391" s="53"/>
      <c r="CB391" s="53"/>
      <c r="CC391" s="53"/>
      <c r="CD391" s="53"/>
      <c r="CE391" s="85"/>
      <c r="CF391" s="53"/>
      <c r="CG391" s="53"/>
      <c r="CH391" s="53"/>
      <c r="CI391" s="53"/>
      <c r="CJ391" s="53"/>
      <c r="CK391" s="53"/>
      <c r="CL391" s="53"/>
    </row>
    <row r="392" spans="11:90" ht="14.25" customHeight="1" x14ac:dyDescent="0.35">
      <c r="K392" s="79"/>
      <c r="W392" s="81"/>
      <c r="AH392" s="82"/>
      <c r="AR392" s="81"/>
      <c r="AW392" s="82"/>
      <c r="BD392" s="53"/>
      <c r="BE392" s="79"/>
      <c r="BG392" s="90"/>
      <c r="BH392" s="53"/>
      <c r="BI392" s="53"/>
      <c r="BJ392" s="53"/>
      <c r="BK392" s="53"/>
      <c r="BL392" s="53"/>
      <c r="BM392" s="53"/>
      <c r="BN392" s="53"/>
      <c r="BO392" s="53"/>
      <c r="BP392" s="84"/>
      <c r="BQ392" s="53"/>
      <c r="BR392" s="53"/>
      <c r="BS392" s="53"/>
      <c r="BT392" s="53"/>
      <c r="BU392" s="53"/>
      <c r="BV392" s="15"/>
      <c r="BW392" s="53"/>
      <c r="BX392" s="53"/>
      <c r="BY392" s="53"/>
      <c r="BZ392" s="53"/>
      <c r="CA392" s="53"/>
      <c r="CB392" s="53"/>
      <c r="CC392" s="53"/>
      <c r="CD392" s="53"/>
      <c r="CE392" s="85"/>
      <c r="CF392" s="53"/>
      <c r="CG392" s="53"/>
      <c r="CH392" s="53"/>
      <c r="CI392" s="53"/>
      <c r="CJ392" s="53"/>
      <c r="CK392" s="53"/>
      <c r="CL392" s="53"/>
    </row>
    <row r="393" spans="11:90" ht="14.25" customHeight="1" x14ac:dyDescent="0.35">
      <c r="K393" s="79"/>
      <c r="W393" s="81"/>
      <c r="AH393" s="82"/>
      <c r="AR393" s="81"/>
      <c r="AW393" s="82"/>
      <c r="BD393" s="53"/>
      <c r="BE393" s="79"/>
      <c r="BG393" s="90"/>
      <c r="BH393" s="53"/>
      <c r="BI393" s="53"/>
      <c r="BJ393" s="53"/>
      <c r="BK393" s="53"/>
      <c r="BL393" s="53"/>
      <c r="BM393" s="53"/>
      <c r="BN393" s="53"/>
      <c r="BO393" s="53"/>
      <c r="BP393" s="84"/>
      <c r="BQ393" s="53"/>
      <c r="BR393" s="53"/>
      <c r="BS393" s="53"/>
      <c r="BT393" s="53"/>
      <c r="BU393" s="53"/>
      <c r="BV393" s="15"/>
      <c r="BW393" s="53"/>
      <c r="BX393" s="53"/>
      <c r="BY393" s="53"/>
      <c r="BZ393" s="53"/>
      <c r="CA393" s="53"/>
      <c r="CB393" s="53"/>
      <c r="CC393" s="53"/>
      <c r="CD393" s="53"/>
      <c r="CE393" s="85"/>
      <c r="CF393" s="53"/>
      <c r="CG393" s="53"/>
      <c r="CH393" s="53"/>
      <c r="CI393" s="53"/>
      <c r="CJ393" s="53"/>
      <c r="CK393" s="53"/>
      <c r="CL393" s="53"/>
    </row>
    <row r="394" spans="11:90" ht="14.25" customHeight="1" x14ac:dyDescent="0.35">
      <c r="K394" s="79"/>
      <c r="W394" s="81"/>
      <c r="AH394" s="82"/>
      <c r="AR394" s="81"/>
      <c r="AW394" s="82"/>
      <c r="BD394" s="53"/>
      <c r="BE394" s="79"/>
      <c r="BG394" s="90"/>
      <c r="BH394" s="53"/>
      <c r="BI394" s="53"/>
      <c r="BJ394" s="53"/>
      <c r="BK394" s="53"/>
      <c r="BL394" s="53"/>
      <c r="BM394" s="53"/>
      <c r="BN394" s="53"/>
      <c r="BO394" s="53"/>
      <c r="BP394" s="84"/>
      <c r="BQ394" s="53"/>
      <c r="BR394" s="53"/>
      <c r="BS394" s="53"/>
      <c r="BT394" s="53"/>
      <c r="BU394" s="53"/>
      <c r="BV394" s="15"/>
      <c r="BW394" s="53"/>
      <c r="BX394" s="53"/>
      <c r="BY394" s="53"/>
      <c r="BZ394" s="53"/>
      <c r="CA394" s="53"/>
      <c r="CB394" s="53"/>
      <c r="CC394" s="53"/>
      <c r="CD394" s="53"/>
      <c r="CE394" s="85"/>
      <c r="CF394" s="53"/>
      <c r="CG394" s="53"/>
      <c r="CH394" s="53"/>
      <c r="CI394" s="53"/>
      <c r="CJ394" s="53"/>
      <c r="CK394" s="53"/>
      <c r="CL394" s="53"/>
    </row>
    <row r="395" spans="11:90" ht="14.25" customHeight="1" x14ac:dyDescent="0.35">
      <c r="K395" s="79"/>
      <c r="W395" s="81"/>
      <c r="AH395" s="82"/>
      <c r="AR395" s="81"/>
      <c r="AW395" s="82"/>
      <c r="BD395" s="53"/>
      <c r="BE395" s="79"/>
      <c r="BG395" s="90"/>
      <c r="BH395" s="53"/>
      <c r="BI395" s="53"/>
      <c r="BJ395" s="53"/>
      <c r="BK395" s="53"/>
      <c r="BL395" s="53"/>
      <c r="BM395" s="53"/>
      <c r="BN395" s="53"/>
      <c r="BO395" s="53"/>
      <c r="BP395" s="84"/>
      <c r="BQ395" s="53"/>
      <c r="BR395" s="53"/>
      <c r="BS395" s="53"/>
      <c r="BT395" s="53"/>
      <c r="BU395" s="53"/>
      <c r="BV395" s="15"/>
      <c r="BW395" s="53"/>
      <c r="BX395" s="53"/>
      <c r="BY395" s="53"/>
      <c r="BZ395" s="53"/>
      <c r="CA395" s="53"/>
      <c r="CB395" s="53"/>
      <c r="CC395" s="53"/>
      <c r="CD395" s="53"/>
      <c r="CE395" s="85"/>
      <c r="CF395" s="53"/>
      <c r="CG395" s="53"/>
      <c r="CH395" s="53"/>
      <c r="CI395" s="53"/>
      <c r="CJ395" s="53"/>
      <c r="CK395" s="53"/>
      <c r="CL395" s="53"/>
    </row>
    <row r="396" spans="11:90" ht="14.25" customHeight="1" x14ac:dyDescent="0.35">
      <c r="K396" s="79"/>
      <c r="W396" s="81"/>
      <c r="AH396" s="82"/>
      <c r="AR396" s="81"/>
      <c r="AW396" s="82"/>
      <c r="BD396" s="53"/>
      <c r="BE396" s="79"/>
      <c r="BG396" s="90"/>
      <c r="BH396" s="53"/>
      <c r="BI396" s="53"/>
      <c r="BJ396" s="53"/>
      <c r="BK396" s="53"/>
      <c r="BL396" s="53"/>
      <c r="BM396" s="53"/>
      <c r="BN396" s="53"/>
      <c r="BO396" s="53"/>
      <c r="BP396" s="84"/>
      <c r="BQ396" s="53"/>
      <c r="BR396" s="53"/>
      <c r="BS396" s="53"/>
      <c r="BT396" s="53"/>
      <c r="BU396" s="53"/>
      <c r="BV396" s="15"/>
      <c r="BW396" s="53"/>
      <c r="BX396" s="53"/>
      <c r="BY396" s="53"/>
      <c r="BZ396" s="53"/>
      <c r="CA396" s="53"/>
      <c r="CB396" s="53"/>
      <c r="CC396" s="53"/>
      <c r="CD396" s="53"/>
      <c r="CE396" s="85"/>
      <c r="CF396" s="53"/>
      <c r="CG396" s="53"/>
      <c r="CH396" s="53"/>
      <c r="CI396" s="53"/>
      <c r="CJ396" s="53"/>
      <c r="CK396" s="53"/>
      <c r="CL396" s="53"/>
    </row>
    <row r="397" spans="11:90" ht="14.25" customHeight="1" x14ac:dyDescent="0.35">
      <c r="K397" s="79"/>
      <c r="W397" s="81"/>
      <c r="AH397" s="82"/>
      <c r="AR397" s="81"/>
      <c r="AW397" s="82"/>
      <c r="BD397" s="53"/>
      <c r="BE397" s="79"/>
      <c r="BG397" s="90"/>
      <c r="BH397" s="53"/>
      <c r="BI397" s="53"/>
      <c r="BJ397" s="53"/>
      <c r="BK397" s="53"/>
      <c r="BL397" s="53"/>
      <c r="BM397" s="53"/>
      <c r="BN397" s="53"/>
      <c r="BO397" s="53"/>
      <c r="BP397" s="84"/>
      <c r="BQ397" s="53"/>
      <c r="BR397" s="53"/>
      <c r="BS397" s="53"/>
      <c r="BT397" s="53"/>
      <c r="BU397" s="53"/>
      <c r="BV397" s="15"/>
      <c r="BW397" s="53"/>
      <c r="BX397" s="53"/>
      <c r="BY397" s="53"/>
      <c r="BZ397" s="53"/>
      <c r="CA397" s="53"/>
      <c r="CB397" s="53"/>
      <c r="CC397" s="53"/>
      <c r="CD397" s="53"/>
      <c r="CE397" s="85"/>
      <c r="CF397" s="53"/>
      <c r="CG397" s="53"/>
      <c r="CH397" s="53"/>
      <c r="CI397" s="53"/>
      <c r="CJ397" s="53"/>
      <c r="CK397" s="53"/>
      <c r="CL397" s="53"/>
    </row>
    <row r="398" spans="11:90" ht="14.25" customHeight="1" x14ac:dyDescent="0.35">
      <c r="K398" s="79"/>
      <c r="W398" s="81"/>
      <c r="AH398" s="82"/>
      <c r="AR398" s="81"/>
      <c r="AW398" s="82"/>
      <c r="BD398" s="53"/>
      <c r="BE398" s="79"/>
      <c r="BG398" s="90"/>
      <c r="BH398" s="53"/>
      <c r="BI398" s="53"/>
      <c r="BJ398" s="53"/>
      <c r="BK398" s="53"/>
      <c r="BL398" s="53"/>
      <c r="BM398" s="53"/>
      <c r="BN398" s="53"/>
      <c r="BO398" s="53"/>
      <c r="BP398" s="84"/>
      <c r="BQ398" s="53"/>
      <c r="BR398" s="53"/>
      <c r="BS398" s="53"/>
      <c r="BT398" s="53"/>
      <c r="BU398" s="53"/>
      <c r="BV398" s="15"/>
      <c r="BW398" s="53"/>
      <c r="BX398" s="53"/>
      <c r="BY398" s="53"/>
      <c r="BZ398" s="53"/>
      <c r="CA398" s="53"/>
      <c r="CB398" s="53"/>
      <c r="CC398" s="53"/>
      <c r="CD398" s="53"/>
      <c r="CE398" s="85"/>
      <c r="CF398" s="53"/>
      <c r="CG398" s="53"/>
      <c r="CH398" s="53"/>
      <c r="CI398" s="53"/>
      <c r="CJ398" s="53"/>
      <c r="CK398" s="53"/>
      <c r="CL398" s="53"/>
    </row>
    <row r="399" spans="11:90" ht="14.25" customHeight="1" x14ac:dyDescent="0.35">
      <c r="K399" s="79"/>
      <c r="W399" s="81"/>
      <c r="AH399" s="82"/>
      <c r="AR399" s="81"/>
      <c r="AW399" s="82"/>
      <c r="BD399" s="53"/>
      <c r="BE399" s="79"/>
      <c r="BG399" s="90"/>
      <c r="BH399" s="53"/>
      <c r="BI399" s="53"/>
      <c r="BJ399" s="53"/>
      <c r="BK399" s="53"/>
      <c r="BL399" s="53"/>
      <c r="BM399" s="53"/>
      <c r="BN399" s="53"/>
      <c r="BO399" s="53"/>
      <c r="BP399" s="84"/>
      <c r="BQ399" s="53"/>
      <c r="BR399" s="53"/>
      <c r="BS399" s="53"/>
      <c r="BT399" s="53"/>
      <c r="BU399" s="53"/>
      <c r="BV399" s="15"/>
      <c r="BW399" s="53"/>
      <c r="BX399" s="53"/>
      <c r="BY399" s="53"/>
      <c r="BZ399" s="53"/>
      <c r="CA399" s="53"/>
      <c r="CB399" s="53"/>
      <c r="CC399" s="53"/>
      <c r="CD399" s="53"/>
      <c r="CE399" s="85"/>
      <c r="CF399" s="53"/>
      <c r="CG399" s="53"/>
      <c r="CH399" s="53"/>
      <c r="CI399" s="53"/>
      <c r="CJ399" s="53"/>
      <c r="CK399" s="53"/>
      <c r="CL399" s="53"/>
    </row>
    <row r="400" spans="11:90" ht="14.25" customHeight="1" x14ac:dyDescent="0.35">
      <c r="K400" s="79"/>
      <c r="W400" s="81"/>
      <c r="AH400" s="82"/>
      <c r="AR400" s="81"/>
      <c r="AW400" s="82"/>
      <c r="BD400" s="53"/>
      <c r="BE400" s="79"/>
      <c r="BG400" s="90"/>
      <c r="BH400" s="53"/>
      <c r="BI400" s="53"/>
      <c r="BJ400" s="53"/>
      <c r="BK400" s="53"/>
      <c r="BL400" s="53"/>
      <c r="BM400" s="53"/>
      <c r="BN400" s="53"/>
      <c r="BO400" s="53"/>
      <c r="BP400" s="84"/>
      <c r="BQ400" s="53"/>
      <c r="BR400" s="53"/>
      <c r="BS400" s="53"/>
      <c r="BT400" s="53"/>
      <c r="BU400" s="53"/>
      <c r="BV400" s="15"/>
      <c r="BW400" s="53"/>
      <c r="BX400" s="53"/>
      <c r="BY400" s="53"/>
      <c r="BZ400" s="53"/>
      <c r="CA400" s="53"/>
      <c r="CB400" s="53"/>
      <c r="CC400" s="53"/>
      <c r="CD400" s="53"/>
      <c r="CE400" s="85"/>
      <c r="CF400" s="53"/>
      <c r="CG400" s="53"/>
      <c r="CH400" s="53"/>
      <c r="CI400" s="53"/>
      <c r="CJ400" s="53"/>
      <c r="CK400" s="53"/>
      <c r="CL400" s="53"/>
    </row>
    <row r="401" spans="11:90" ht="14.25" customHeight="1" x14ac:dyDescent="0.35">
      <c r="K401" s="79"/>
      <c r="W401" s="81"/>
      <c r="AH401" s="82"/>
      <c r="AR401" s="81"/>
      <c r="AW401" s="82"/>
      <c r="BD401" s="53"/>
      <c r="BE401" s="79"/>
      <c r="BG401" s="90"/>
      <c r="BH401" s="53"/>
      <c r="BI401" s="53"/>
      <c r="BJ401" s="53"/>
      <c r="BK401" s="53"/>
      <c r="BL401" s="53"/>
      <c r="BM401" s="53"/>
      <c r="BN401" s="53"/>
      <c r="BO401" s="53"/>
      <c r="BP401" s="84"/>
      <c r="BQ401" s="53"/>
      <c r="BR401" s="53"/>
      <c r="BS401" s="53"/>
      <c r="BT401" s="53"/>
      <c r="BU401" s="53"/>
      <c r="BV401" s="15"/>
      <c r="BW401" s="53"/>
      <c r="BX401" s="53"/>
      <c r="BY401" s="53"/>
      <c r="BZ401" s="53"/>
      <c r="CA401" s="53"/>
      <c r="CB401" s="53"/>
      <c r="CC401" s="53"/>
      <c r="CD401" s="53"/>
      <c r="CE401" s="85"/>
      <c r="CF401" s="53"/>
      <c r="CG401" s="53"/>
      <c r="CH401" s="53"/>
      <c r="CI401" s="53"/>
      <c r="CJ401" s="53"/>
      <c r="CK401" s="53"/>
      <c r="CL401" s="53"/>
    </row>
    <row r="402" spans="11:90" ht="14.25" customHeight="1" x14ac:dyDescent="0.35">
      <c r="K402" s="79"/>
      <c r="W402" s="81"/>
      <c r="AH402" s="82"/>
      <c r="AR402" s="81"/>
      <c r="AW402" s="82"/>
      <c r="BD402" s="53"/>
      <c r="BE402" s="79"/>
      <c r="BG402" s="90"/>
      <c r="BH402" s="53"/>
      <c r="BI402" s="53"/>
      <c r="BJ402" s="53"/>
      <c r="BK402" s="53"/>
      <c r="BL402" s="53"/>
      <c r="BM402" s="53"/>
      <c r="BN402" s="53"/>
      <c r="BO402" s="53"/>
      <c r="BP402" s="84"/>
      <c r="BQ402" s="53"/>
      <c r="BR402" s="53"/>
      <c r="BS402" s="53"/>
      <c r="BT402" s="53"/>
      <c r="BU402" s="53"/>
      <c r="BV402" s="15"/>
      <c r="BW402" s="53"/>
      <c r="BX402" s="53"/>
      <c r="BY402" s="53"/>
      <c r="BZ402" s="53"/>
      <c r="CA402" s="53"/>
      <c r="CB402" s="53"/>
      <c r="CC402" s="53"/>
      <c r="CD402" s="53"/>
      <c r="CE402" s="85"/>
      <c r="CF402" s="53"/>
      <c r="CG402" s="53"/>
      <c r="CH402" s="53"/>
      <c r="CI402" s="53"/>
      <c r="CJ402" s="53"/>
      <c r="CK402" s="53"/>
      <c r="CL402" s="53"/>
    </row>
    <row r="403" spans="11:90" ht="14.25" customHeight="1" x14ac:dyDescent="0.35">
      <c r="K403" s="79"/>
      <c r="W403" s="81"/>
      <c r="AH403" s="82"/>
      <c r="AR403" s="81"/>
      <c r="AW403" s="82"/>
      <c r="BD403" s="53"/>
      <c r="BE403" s="79"/>
      <c r="BG403" s="90"/>
      <c r="BH403" s="53"/>
      <c r="BI403" s="53"/>
      <c r="BJ403" s="53"/>
      <c r="BK403" s="53"/>
      <c r="BL403" s="53"/>
      <c r="BM403" s="53"/>
      <c r="BN403" s="53"/>
      <c r="BO403" s="53"/>
      <c r="BP403" s="84"/>
      <c r="BQ403" s="53"/>
      <c r="BR403" s="53"/>
      <c r="BS403" s="53"/>
      <c r="BT403" s="53"/>
      <c r="BU403" s="53"/>
      <c r="BV403" s="15"/>
      <c r="BW403" s="53"/>
      <c r="BX403" s="53"/>
      <c r="BY403" s="53"/>
      <c r="BZ403" s="53"/>
      <c r="CA403" s="53"/>
      <c r="CB403" s="53"/>
      <c r="CC403" s="53"/>
      <c r="CD403" s="53"/>
      <c r="CE403" s="85"/>
      <c r="CF403" s="53"/>
      <c r="CG403" s="53"/>
      <c r="CH403" s="53"/>
      <c r="CI403" s="53"/>
      <c r="CJ403" s="53"/>
      <c r="CK403" s="53"/>
      <c r="CL403" s="53"/>
    </row>
    <row r="404" spans="11:90" ht="14.25" customHeight="1" x14ac:dyDescent="0.35">
      <c r="K404" s="79"/>
      <c r="W404" s="81"/>
      <c r="AH404" s="82"/>
      <c r="AR404" s="81"/>
      <c r="AW404" s="82"/>
      <c r="BD404" s="53"/>
      <c r="BE404" s="79"/>
      <c r="BG404" s="90"/>
      <c r="BH404" s="53"/>
      <c r="BI404" s="53"/>
      <c r="BJ404" s="53"/>
      <c r="BK404" s="53"/>
      <c r="BL404" s="53"/>
      <c r="BM404" s="53"/>
      <c r="BN404" s="53"/>
      <c r="BO404" s="53"/>
      <c r="BP404" s="84"/>
      <c r="BQ404" s="53"/>
      <c r="BR404" s="53"/>
      <c r="BS404" s="53"/>
      <c r="BT404" s="53"/>
      <c r="BU404" s="53"/>
      <c r="BV404" s="15"/>
      <c r="BW404" s="53"/>
      <c r="BX404" s="53"/>
      <c r="BY404" s="53"/>
      <c r="BZ404" s="53"/>
      <c r="CA404" s="53"/>
      <c r="CB404" s="53"/>
      <c r="CC404" s="53"/>
      <c r="CD404" s="53"/>
      <c r="CE404" s="85"/>
      <c r="CF404" s="53"/>
      <c r="CG404" s="53"/>
      <c r="CH404" s="53"/>
      <c r="CI404" s="53"/>
      <c r="CJ404" s="53"/>
      <c r="CK404" s="53"/>
      <c r="CL404" s="53"/>
    </row>
    <row r="405" spans="11:90" ht="14.25" customHeight="1" x14ac:dyDescent="0.35">
      <c r="K405" s="79"/>
      <c r="W405" s="81"/>
      <c r="AH405" s="82"/>
      <c r="AR405" s="81"/>
      <c r="AW405" s="82"/>
      <c r="BD405" s="53"/>
      <c r="BE405" s="79"/>
      <c r="BG405" s="90"/>
      <c r="BH405" s="53"/>
      <c r="BI405" s="53"/>
      <c r="BJ405" s="53"/>
      <c r="BK405" s="53"/>
      <c r="BL405" s="53"/>
      <c r="BM405" s="53"/>
      <c r="BN405" s="53"/>
      <c r="BO405" s="53"/>
      <c r="BP405" s="84"/>
      <c r="BQ405" s="53"/>
      <c r="BR405" s="53"/>
      <c r="BS405" s="53"/>
      <c r="BT405" s="53"/>
      <c r="BU405" s="53"/>
      <c r="BV405" s="15"/>
      <c r="BW405" s="53"/>
      <c r="BX405" s="53"/>
      <c r="BY405" s="53"/>
      <c r="BZ405" s="53"/>
      <c r="CA405" s="53"/>
      <c r="CB405" s="53"/>
      <c r="CC405" s="53"/>
      <c r="CD405" s="53"/>
      <c r="CE405" s="85"/>
      <c r="CF405" s="53"/>
      <c r="CG405" s="53"/>
      <c r="CH405" s="53"/>
      <c r="CI405" s="53"/>
      <c r="CJ405" s="53"/>
      <c r="CK405" s="53"/>
      <c r="CL405" s="53"/>
    </row>
    <row r="406" spans="11:90" ht="14.25" customHeight="1" x14ac:dyDescent="0.35">
      <c r="K406" s="79"/>
      <c r="W406" s="81"/>
      <c r="AH406" s="82"/>
      <c r="AR406" s="81"/>
      <c r="AW406" s="82"/>
      <c r="BD406" s="53"/>
      <c r="BE406" s="79"/>
      <c r="BG406" s="90"/>
      <c r="BH406" s="53"/>
      <c r="BI406" s="53"/>
      <c r="BJ406" s="53"/>
      <c r="BK406" s="53"/>
      <c r="BL406" s="53"/>
      <c r="BM406" s="53"/>
      <c r="BN406" s="53"/>
      <c r="BO406" s="53"/>
      <c r="BP406" s="84"/>
      <c r="BQ406" s="53"/>
      <c r="BR406" s="53"/>
      <c r="BS406" s="53"/>
      <c r="BT406" s="53"/>
      <c r="BU406" s="53"/>
      <c r="BV406" s="15"/>
      <c r="BW406" s="53"/>
      <c r="BX406" s="53"/>
      <c r="BY406" s="53"/>
      <c r="BZ406" s="53"/>
      <c r="CA406" s="53"/>
      <c r="CB406" s="53"/>
      <c r="CC406" s="53"/>
      <c r="CD406" s="53"/>
      <c r="CE406" s="85"/>
      <c r="CF406" s="53"/>
      <c r="CG406" s="53"/>
      <c r="CH406" s="53"/>
      <c r="CI406" s="53"/>
      <c r="CJ406" s="53"/>
      <c r="CK406" s="53"/>
      <c r="CL406" s="53"/>
    </row>
    <row r="407" spans="11:90" ht="14.25" customHeight="1" x14ac:dyDescent="0.35">
      <c r="K407" s="79"/>
      <c r="W407" s="81"/>
      <c r="AH407" s="82"/>
      <c r="AR407" s="81"/>
      <c r="AW407" s="82"/>
      <c r="BD407" s="53"/>
      <c r="BE407" s="79"/>
      <c r="BG407" s="90"/>
      <c r="BH407" s="53"/>
      <c r="BI407" s="53"/>
      <c r="BJ407" s="53"/>
      <c r="BK407" s="53"/>
      <c r="BL407" s="53"/>
      <c r="BM407" s="53"/>
      <c r="BN407" s="53"/>
      <c r="BO407" s="53"/>
      <c r="BP407" s="84"/>
      <c r="BQ407" s="53"/>
      <c r="BR407" s="53"/>
      <c r="BS407" s="53"/>
      <c r="BT407" s="53"/>
      <c r="BU407" s="53"/>
      <c r="BV407" s="15"/>
      <c r="BW407" s="53"/>
      <c r="BX407" s="53"/>
      <c r="BY407" s="53"/>
      <c r="BZ407" s="53"/>
      <c r="CA407" s="53"/>
      <c r="CB407" s="53"/>
      <c r="CC407" s="53"/>
      <c r="CD407" s="53"/>
      <c r="CE407" s="85"/>
      <c r="CF407" s="53"/>
      <c r="CG407" s="53"/>
      <c r="CH407" s="53"/>
      <c r="CI407" s="53"/>
      <c r="CJ407" s="53"/>
      <c r="CK407" s="53"/>
      <c r="CL407" s="53"/>
    </row>
    <row r="408" spans="11:90" ht="14.25" customHeight="1" x14ac:dyDescent="0.35">
      <c r="K408" s="79"/>
      <c r="W408" s="81"/>
      <c r="AH408" s="82"/>
      <c r="AR408" s="81"/>
      <c r="AW408" s="82"/>
      <c r="BD408" s="53"/>
      <c r="BE408" s="79"/>
      <c r="BG408" s="90"/>
      <c r="BH408" s="53"/>
      <c r="BI408" s="53"/>
      <c r="BJ408" s="53"/>
      <c r="BK408" s="53"/>
      <c r="BL408" s="53"/>
      <c r="BM408" s="53"/>
      <c r="BN408" s="53"/>
      <c r="BO408" s="53"/>
      <c r="BP408" s="84"/>
      <c r="BQ408" s="53"/>
      <c r="BR408" s="53"/>
      <c r="BS408" s="53"/>
      <c r="BT408" s="53"/>
      <c r="BU408" s="53"/>
      <c r="BV408" s="15"/>
      <c r="BW408" s="53"/>
      <c r="BX408" s="53"/>
      <c r="BY408" s="53"/>
      <c r="BZ408" s="53"/>
      <c r="CA408" s="53"/>
      <c r="CB408" s="53"/>
      <c r="CC408" s="53"/>
      <c r="CD408" s="53"/>
      <c r="CE408" s="85"/>
      <c r="CF408" s="53"/>
      <c r="CG408" s="53"/>
      <c r="CH408" s="53"/>
      <c r="CI408" s="53"/>
      <c r="CJ408" s="53"/>
      <c r="CK408" s="53"/>
      <c r="CL408" s="53"/>
    </row>
    <row r="409" spans="11:90" ht="14.25" customHeight="1" x14ac:dyDescent="0.35">
      <c r="K409" s="79"/>
      <c r="W409" s="81"/>
      <c r="AH409" s="82"/>
      <c r="AR409" s="81"/>
      <c r="AW409" s="82"/>
      <c r="BD409" s="53"/>
      <c r="BE409" s="79"/>
      <c r="BG409" s="90"/>
      <c r="BH409" s="53"/>
      <c r="BI409" s="53"/>
      <c r="BJ409" s="53"/>
      <c r="BK409" s="53"/>
      <c r="BL409" s="53"/>
      <c r="BM409" s="53"/>
      <c r="BN409" s="53"/>
      <c r="BO409" s="53"/>
      <c r="BP409" s="84"/>
      <c r="BQ409" s="53"/>
      <c r="BR409" s="53"/>
      <c r="BS409" s="53"/>
      <c r="BT409" s="53"/>
      <c r="BU409" s="53"/>
      <c r="BV409" s="15"/>
      <c r="BW409" s="53"/>
      <c r="BX409" s="53"/>
      <c r="BY409" s="53"/>
      <c r="BZ409" s="53"/>
      <c r="CA409" s="53"/>
      <c r="CB409" s="53"/>
      <c r="CC409" s="53"/>
      <c r="CD409" s="53"/>
      <c r="CE409" s="85"/>
      <c r="CF409" s="53"/>
      <c r="CG409" s="53"/>
      <c r="CH409" s="53"/>
      <c r="CI409" s="53"/>
      <c r="CJ409" s="53"/>
      <c r="CK409" s="53"/>
      <c r="CL409" s="53"/>
    </row>
    <row r="410" spans="11:90" ht="14.25" customHeight="1" x14ac:dyDescent="0.35">
      <c r="K410" s="79"/>
      <c r="W410" s="81"/>
      <c r="AH410" s="82"/>
      <c r="AR410" s="81"/>
      <c r="AW410" s="82"/>
      <c r="BD410" s="53"/>
      <c r="BE410" s="79"/>
      <c r="BG410" s="90"/>
      <c r="BH410" s="53"/>
      <c r="BI410" s="53"/>
      <c r="BJ410" s="53"/>
      <c r="BK410" s="53"/>
      <c r="BL410" s="53"/>
      <c r="BM410" s="53"/>
      <c r="BN410" s="53"/>
      <c r="BO410" s="53"/>
      <c r="BP410" s="84"/>
      <c r="BQ410" s="53"/>
      <c r="BR410" s="53"/>
      <c r="BS410" s="53"/>
      <c r="BT410" s="53"/>
      <c r="BU410" s="53"/>
      <c r="BV410" s="15"/>
      <c r="BW410" s="53"/>
      <c r="BX410" s="53"/>
      <c r="BY410" s="53"/>
      <c r="BZ410" s="53"/>
      <c r="CA410" s="53"/>
      <c r="CB410" s="53"/>
      <c r="CC410" s="53"/>
      <c r="CD410" s="53"/>
      <c r="CE410" s="85"/>
      <c r="CF410" s="53"/>
      <c r="CG410" s="53"/>
      <c r="CH410" s="53"/>
      <c r="CI410" s="53"/>
      <c r="CJ410" s="53"/>
      <c r="CK410" s="53"/>
      <c r="CL410" s="53"/>
    </row>
    <row r="411" spans="11:90" ht="14.25" customHeight="1" x14ac:dyDescent="0.35">
      <c r="K411" s="79"/>
      <c r="W411" s="81"/>
      <c r="AH411" s="82"/>
      <c r="AR411" s="81"/>
      <c r="AW411" s="82"/>
      <c r="BD411" s="53"/>
      <c r="BE411" s="79"/>
      <c r="BG411" s="90"/>
      <c r="BH411" s="53"/>
      <c r="BI411" s="53"/>
      <c r="BJ411" s="53"/>
      <c r="BK411" s="53"/>
      <c r="BL411" s="53"/>
      <c r="BM411" s="53"/>
      <c r="BN411" s="53"/>
      <c r="BO411" s="53"/>
      <c r="BP411" s="84"/>
      <c r="BQ411" s="53"/>
      <c r="BR411" s="53"/>
      <c r="BS411" s="53"/>
      <c r="BT411" s="53"/>
      <c r="BU411" s="53"/>
      <c r="BV411" s="15"/>
      <c r="BW411" s="53"/>
      <c r="BX411" s="53"/>
      <c r="BY411" s="53"/>
      <c r="BZ411" s="53"/>
      <c r="CA411" s="53"/>
      <c r="CB411" s="53"/>
      <c r="CC411" s="53"/>
      <c r="CD411" s="53"/>
      <c r="CE411" s="85"/>
      <c r="CF411" s="53"/>
      <c r="CG411" s="53"/>
      <c r="CH411" s="53"/>
      <c r="CI411" s="53"/>
      <c r="CJ411" s="53"/>
      <c r="CK411" s="53"/>
      <c r="CL411" s="53"/>
    </row>
    <row r="412" spans="11:90" ht="14.25" customHeight="1" x14ac:dyDescent="0.35">
      <c r="K412" s="79"/>
      <c r="W412" s="81"/>
      <c r="AH412" s="82"/>
      <c r="AR412" s="81"/>
      <c r="AW412" s="82"/>
      <c r="BD412" s="53"/>
      <c r="BE412" s="79"/>
      <c r="BG412" s="90"/>
      <c r="BH412" s="53"/>
      <c r="BI412" s="53"/>
      <c r="BJ412" s="53"/>
      <c r="BK412" s="53"/>
      <c r="BL412" s="53"/>
      <c r="BM412" s="53"/>
      <c r="BN412" s="53"/>
      <c r="BO412" s="53"/>
      <c r="BP412" s="84"/>
      <c r="BQ412" s="53"/>
      <c r="BR412" s="53"/>
      <c r="BS412" s="53"/>
      <c r="BT412" s="53"/>
      <c r="BU412" s="53"/>
      <c r="BV412" s="15"/>
      <c r="BW412" s="53"/>
      <c r="BX412" s="53"/>
      <c r="BY412" s="53"/>
      <c r="BZ412" s="53"/>
      <c r="CA412" s="53"/>
      <c r="CB412" s="53"/>
      <c r="CC412" s="53"/>
      <c r="CD412" s="53"/>
      <c r="CE412" s="85"/>
      <c r="CF412" s="53"/>
      <c r="CG412" s="53"/>
      <c r="CH412" s="53"/>
      <c r="CI412" s="53"/>
      <c r="CJ412" s="53"/>
      <c r="CK412" s="53"/>
      <c r="CL412" s="53"/>
    </row>
    <row r="413" spans="11:90" ht="14.25" customHeight="1" x14ac:dyDescent="0.35">
      <c r="K413" s="79"/>
      <c r="W413" s="81"/>
      <c r="AH413" s="82"/>
      <c r="AR413" s="81"/>
      <c r="AW413" s="82"/>
      <c r="BD413" s="53"/>
      <c r="BE413" s="79"/>
      <c r="BG413" s="90"/>
      <c r="BH413" s="53"/>
      <c r="BI413" s="53"/>
      <c r="BJ413" s="53"/>
      <c r="BK413" s="53"/>
      <c r="BL413" s="53"/>
      <c r="BM413" s="53"/>
      <c r="BN413" s="53"/>
      <c r="BO413" s="53"/>
      <c r="BP413" s="84"/>
      <c r="BQ413" s="53"/>
      <c r="BR413" s="53"/>
      <c r="BS413" s="53"/>
      <c r="BT413" s="53"/>
      <c r="BU413" s="53"/>
      <c r="BV413" s="15"/>
      <c r="BW413" s="53"/>
      <c r="BX413" s="53"/>
      <c r="BY413" s="53"/>
      <c r="BZ413" s="53"/>
      <c r="CA413" s="53"/>
      <c r="CB413" s="53"/>
      <c r="CC413" s="53"/>
      <c r="CD413" s="53"/>
      <c r="CE413" s="85"/>
      <c r="CF413" s="53"/>
      <c r="CG413" s="53"/>
      <c r="CH413" s="53"/>
      <c r="CI413" s="53"/>
      <c r="CJ413" s="53"/>
      <c r="CK413" s="53"/>
      <c r="CL413" s="53"/>
    </row>
    <row r="414" spans="11:90" ht="14.25" customHeight="1" x14ac:dyDescent="0.35">
      <c r="K414" s="79"/>
      <c r="W414" s="81"/>
      <c r="AH414" s="82"/>
      <c r="AR414" s="81"/>
      <c r="AW414" s="82"/>
      <c r="BD414" s="53"/>
      <c r="BE414" s="79"/>
      <c r="BG414" s="90"/>
      <c r="BH414" s="53"/>
      <c r="BI414" s="53"/>
      <c r="BJ414" s="53"/>
      <c r="BK414" s="53"/>
      <c r="BL414" s="53"/>
      <c r="BM414" s="53"/>
      <c r="BN414" s="53"/>
      <c r="BO414" s="53"/>
      <c r="BP414" s="84"/>
      <c r="BQ414" s="53"/>
      <c r="BR414" s="53"/>
      <c r="BS414" s="53"/>
      <c r="BT414" s="53"/>
      <c r="BU414" s="53"/>
      <c r="BV414" s="15"/>
      <c r="BW414" s="53"/>
      <c r="BX414" s="53"/>
      <c r="BY414" s="53"/>
      <c r="BZ414" s="53"/>
      <c r="CA414" s="53"/>
      <c r="CB414" s="53"/>
      <c r="CC414" s="53"/>
      <c r="CD414" s="53"/>
      <c r="CE414" s="85"/>
      <c r="CF414" s="53"/>
      <c r="CG414" s="53"/>
      <c r="CH414" s="53"/>
      <c r="CI414" s="53"/>
      <c r="CJ414" s="53"/>
      <c r="CK414" s="53"/>
      <c r="CL414" s="53"/>
    </row>
    <row r="415" spans="11:90" ht="14.25" customHeight="1" x14ac:dyDescent="0.35">
      <c r="K415" s="79"/>
      <c r="W415" s="81"/>
      <c r="AH415" s="82"/>
      <c r="AR415" s="81"/>
      <c r="AW415" s="82"/>
      <c r="BD415" s="53"/>
      <c r="BE415" s="79"/>
      <c r="BG415" s="90"/>
      <c r="BH415" s="53"/>
      <c r="BI415" s="53"/>
      <c r="BJ415" s="53"/>
      <c r="BK415" s="53"/>
      <c r="BL415" s="53"/>
      <c r="BM415" s="53"/>
      <c r="BN415" s="53"/>
      <c r="BO415" s="53"/>
      <c r="BP415" s="84"/>
      <c r="BQ415" s="53"/>
      <c r="BR415" s="53"/>
      <c r="BS415" s="53"/>
      <c r="BT415" s="53"/>
      <c r="BU415" s="53"/>
      <c r="BV415" s="15"/>
      <c r="BW415" s="53"/>
      <c r="BX415" s="53"/>
      <c r="BY415" s="53"/>
      <c r="BZ415" s="53"/>
      <c r="CA415" s="53"/>
      <c r="CB415" s="53"/>
      <c r="CC415" s="53"/>
      <c r="CD415" s="53"/>
      <c r="CE415" s="85"/>
      <c r="CF415" s="53"/>
      <c r="CG415" s="53"/>
      <c r="CH415" s="53"/>
      <c r="CI415" s="53"/>
      <c r="CJ415" s="53"/>
      <c r="CK415" s="53"/>
      <c r="CL415" s="53"/>
    </row>
    <row r="416" spans="11:90" ht="14.25" customHeight="1" x14ac:dyDescent="0.35">
      <c r="K416" s="79"/>
      <c r="W416" s="81"/>
      <c r="AH416" s="82"/>
      <c r="AR416" s="81"/>
      <c r="AW416" s="82"/>
      <c r="BD416" s="53"/>
      <c r="BE416" s="79"/>
      <c r="BG416" s="90"/>
      <c r="BH416" s="53"/>
      <c r="BI416" s="53"/>
      <c r="BJ416" s="53"/>
      <c r="BK416" s="53"/>
      <c r="BL416" s="53"/>
      <c r="BM416" s="53"/>
      <c r="BN416" s="53"/>
      <c r="BO416" s="53"/>
      <c r="BP416" s="84"/>
      <c r="BQ416" s="53"/>
      <c r="BR416" s="53"/>
      <c r="BS416" s="53"/>
      <c r="BT416" s="53"/>
      <c r="BU416" s="53"/>
      <c r="BV416" s="15"/>
      <c r="BW416" s="53"/>
      <c r="BX416" s="53"/>
      <c r="BY416" s="53"/>
      <c r="BZ416" s="53"/>
      <c r="CA416" s="53"/>
      <c r="CB416" s="53"/>
      <c r="CC416" s="53"/>
      <c r="CD416" s="53"/>
      <c r="CE416" s="85"/>
      <c r="CF416" s="53"/>
      <c r="CG416" s="53"/>
      <c r="CH416" s="53"/>
      <c r="CI416" s="53"/>
      <c r="CJ416" s="53"/>
      <c r="CK416" s="53"/>
      <c r="CL416" s="53"/>
    </row>
    <row r="417" spans="11:90" ht="14.25" customHeight="1" x14ac:dyDescent="0.35">
      <c r="K417" s="79"/>
      <c r="W417" s="81"/>
      <c r="AH417" s="82"/>
      <c r="AR417" s="81"/>
      <c r="AW417" s="82"/>
      <c r="BD417" s="53"/>
      <c r="BE417" s="79"/>
      <c r="BG417" s="90"/>
      <c r="BH417" s="53"/>
      <c r="BI417" s="53"/>
      <c r="BJ417" s="53"/>
      <c r="BK417" s="53"/>
      <c r="BL417" s="53"/>
      <c r="BM417" s="53"/>
      <c r="BN417" s="53"/>
      <c r="BO417" s="53"/>
      <c r="BP417" s="84"/>
      <c r="BQ417" s="53"/>
      <c r="BR417" s="53"/>
      <c r="BS417" s="53"/>
      <c r="BT417" s="53"/>
      <c r="BU417" s="53"/>
      <c r="BV417" s="15"/>
      <c r="BW417" s="53"/>
      <c r="BX417" s="53"/>
      <c r="BY417" s="53"/>
      <c r="BZ417" s="53"/>
      <c r="CA417" s="53"/>
      <c r="CB417" s="53"/>
      <c r="CC417" s="53"/>
      <c r="CD417" s="53"/>
      <c r="CE417" s="85"/>
      <c r="CF417" s="53"/>
      <c r="CG417" s="53"/>
      <c r="CH417" s="53"/>
      <c r="CI417" s="53"/>
      <c r="CJ417" s="53"/>
      <c r="CK417" s="53"/>
      <c r="CL417" s="53"/>
    </row>
    <row r="418" spans="11:90" ht="14.25" customHeight="1" x14ac:dyDescent="0.35">
      <c r="K418" s="79"/>
      <c r="W418" s="81"/>
      <c r="AH418" s="82"/>
      <c r="AR418" s="81"/>
      <c r="AW418" s="82"/>
      <c r="BD418" s="53"/>
      <c r="BE418" s="79"/>
      <c r="BG418" s="90"/>
      <c r="BH418" s="53"/>
      <c r="BI418" s="53"/>
      <c r="BJ418" s="53"/>
      <c r="BK418" s="53"/>
      <c r="BL418" s="53"/>
      <c r="BM418" s="53"/>
      <c r="BN418" s="53"/>
      <c r="BO418" s="53"/>
      <c r="BP418" s="84"/>
      <c r="BQ418" s="53"/>
      <c r="BR418" s="53"/>
      <c r="BS418" s="53"/>
      <c r="BT418" s="53"/>
      <c r="BU418" s="53"/>
      <c r="BV418" s="15"/>
      <c r="BW418" s="53"/>
      <c r="BX418" s="53"/>
      <c r="BY418" s="53"/>
      <c r="BZ418" s="53"/>
      <c r="CA418" s="53"/>
      <c r="CB418" s="53"/>
      <c r="CC418" s="53"/>
      <c r="CD418" s="53"/>
      <c r="CE418" s="85"/>
      <c r="CF418" s="53"/>
      <c r="CG418" s="53"/>
      <c r="CH418" s="53"/>
      <c r="CI418" s="53"/>
      <c r="CJ418" s="53"/>
      <c r="CK418" s="53"/>
      <c r="CL418" s="53"/>
    </row>
    <row r="419" spans="11:90" ht="14.25" customHeight="1" x14ac:dyDescent="0.35">
      <c r="K419" s="79"/>
      <c r="W419" s="81"/>
      <c r="AH419" s="82"/>
      <c r="AR419" s="81"/>
      <c r="AW419" s="82"/>
      <c r="BD419" s="53"/>
      <c r="BE419" s="79"/>
      <c r="BG419" s="90"/>
      <c r="BH419" s="53"/>
      <c r="BI419" s="53"/>
      <c r="BJ419" s="53"/>
      <c r="BK419" s="53"/>
      <c r="BL419" s="53"/>
      <c r="BM419" s="53"/>
      <c r="BN419" s="53"/>
      <c r="BO419" s="53"/>
      <c r="BP419" s="84"/>
      <c r="BQ419" s="53"/>
      <c r="BR419" s="53"/>
      <c r="BS419" s="53"/>
      <c r="BT419" s="53"/>
      <c r="BU419" s="53"/>
      <c r="BV419" s="15"/>
      <c r="BW419" s="53"/>
      <c r="BX419" s="53"/>
      <c r="BY419" s="53"/>
      <c r="BZ419" s="53"/>
      <c r="CA419" s="53"/>
      <c r="CB419" s="53"/>
      <c r="CC419" s="53"/>
      <c r="CD419" s="53"/>
      <c r="CE419" s="85"/>
      <c r="CF419" s="53"/>
      <c r="CG419" s="53"/>
      <c r="CH419" s="53"/>
      <c r="CI419" s="53"/>
      <c r="CJ419" s="53"/>
      <c r="CK419" s="53"/>
      <c r="CL419" s="53"/>
    </row>
    <row r="420" spans="11:90" ht="14.25" customHeight="1" x14ac:dyDescent="0.35">
      <c r="K420" s="79"/>
      <c r="W420" s="81"/>
      <c r="AH420" s="82"/>
      <c r="AR420" s="81"/>
      <c r="AW420" s="82"/>
      <c r="BD420" s="53"/>
      <c r="BE420" s="79"/>
      <c r="BG420" s="90"/>
      <c r="BH420" s="53"/>
      <c r="BI420" s="53"/>
      <c r="BJ420" s="53"/>
      <c r="BK420" s="53"/>
      <c r="BL420" s="53"/>
      <c r="BM420" s="53"/>
      <c r="BN420" s="53"/>
      <c r="BO420" s="53"/>
      <c r="BP420" s="84"/>
      <c r="BQ420" s="53"/>
      <c r="BR420" s="53"/>
      <c r="BS420" s="53"/>
      <c r="BT420" s="53"/>
      <c r="BU420" s="53"/>
      <c r="BV420" s="15"/>
      <c r="BW420" s="53"/>
      <c r="BX420" s="53"/>
      <c r="BY420" s="53"/>
      <c r="BZ420" s="53"/>
      <c r="CA420" s="53"/>
      <c r="CB420" s="53"/>
      <c r="CC420" s="53"/>
      <c r="CD420" s="53"/>
      <c r="CE420" s="85"/>
      <c r="CF420" s="53"/>
      <c r="CG420" s="53"/>
      <c r="CH420" s="53"/>
      <c r="CI420" s="53"/>
      <c r="CJ420" s="53"/>
      <c r="CK420" s="53"/>
      <c r="CL420" s="53"/>
    </row>
    <row r="421" spans="11:90" ht="14.25" customHeight="1" x14ac:dyDescent="0.35">
      <c r="K421" s="79"/>
      <c r="W421" s="81"/>
      <c r="AH421" s="82"/>
      <c r="AR421" s="81"/>
      <c r="AW421" s="82"/>
      <c r="BD421" s="53"/>
      <c r="BE421" s="79"/>
      <c r="BG421" s="90"/>
      <c r="BH421" s="53"/>
      <c r="BI421" s="53"/>
      <c r="BJ421" s="53"/>
      <c r="BK421" s="53"/>
      <c r="BL421" s="53"/>
      <c r="BM421" s="53"/>
      <c r="BN421" s="53"/>
      <c r="BO421" s="53"/>
      <c r="BP421" s="84"/>
      <c r="BQ421" s="53"/>
      <c r="BR421" s="53"/>
      <c r="BS421" s="53"/>
      <c r="BT421" s="53"/>
      <c r="BU421" s="53"/>
      <c r="BV421" s="15"/>
      <c r="BW421" s="53"/>
      <c r="BX421" s="53"/>
      <c r="BY421" s="53"/>
      <c r="BZ421" s="53"/>
      <c r="CA421" s="53"/>
      <c r="CB421" s="53"/>
      <c r="CC421" s="53"/>
      <c r="CD421" s="53"/>
      <c r="CE421" s="85"/>
      <c r="CF421" s="53"/>
      <c r="CG421" s="53"/>
      <c r="CH421" s="53"/>
      <c r="CI421" s="53"/>
      <c r="CJ421" s="53"/>
      <c r="CK421" s="53"/>
      <c r="CL421" s="53"/>
    </row>
    <row r="422" spans="11:90" ht="14.25" customHeight="1" x14ac:dyDescent="0.35">
      <c r="K422" s="79"/>
      <c r="W422" s="81"/>
      <c r="AH422" s="82"/>
      <c r="AR422" s="81"/>
      <c r="AW422" s="82"/>
      <c r="BD422" s="53"/>
      <c r="BE422" s="79"/>
      <c r="BG422" s="90"/>
      <c r="BH422" s="53"/>
      <c r="BI422" s="53"/>
      <c r="BJ422" s="53"/>
      <c r="BK422" s="53"/>
      <c r="BL422" s="53"/>
      <c r="BM422" s="53"/>
      <c r="BN422" s="53"/>
      <c r="BO422" s="53"/>
      <c r="BP422" s="84"/>
      <c r="BQ422" s="53"/>
      <c r="BR422" s="53"/>
      <c r="BS422" s="53"/>
      <c r="BT422" s="53"/>
      <c r="BU422" s="53"/>
      <c r="BV422" s="15"/>
      <c r="BW422" s="53"/>
      <c r="BX422" s="53"/>
      <c r="BY422" s="53"/>
      <c r="BZ422" s="53"/>
      <c r="CA422" s="53"/>
      <c r="CB422" s="53"/>
      <c r="CC422" s="53"/>
      <c r="CD422" s="53"/>
      <c r="CE422" s="85"/>
      <c r="CF422" s="53"/>
      <c r="CG422" s="53"/>
      <c r="CH422" s="53"/>
      <c r="CI422" s="53"/>
      <c r="CJ422" s="53"/>
      <c r="CK422" s="53"/>
      <c r="CL422" s="53"/>
    </row>
    <row r="423" spans="11:90" ht="14.25" customHeight="1" x14ac:dyDescent="0.35">
      <c r="K423" s="79"/>
      <c r="W423" s="81"/>
      <c r="AH423" s="82"/>
      <c r="AR423" s="81"/>
      <c r="AW423" s="82"/>
      <c r="BD423" s="53"/>
      <c r="BE423" s="79"/>
      <c r="BG423" s="90"/>
      <c r="BH423" s="53"/>
      <c r="BI423" s="53"/>
      <c r="BJ423" s="53"/>
      <c r="BK423" s="53"/>
      <c r="BL423" s="53"/>
      <c r="BM423" s="53"/>
      <c r="BN423" s="53"/>
      <c r="BO423" s="53"/>
      <c r="BP423" s="84"/>
      <c r="BQ423" s="53"/>
      <c r="BR423" s="53"/>
      <c r="BS423" s="53"/>
      <c r="BT423" s="53"/>
      <c r="BU423" s="53"/>
      <c r="BV423" s="15"/>
      <c r="BW423" s="53"/>
      <c r="BX423" s="53"/>
      <c r="BY423" s="53"/>
      <c r="BZ423" s="53"/>
      <c r="CA423" s="53"/>
      <c r="CB423" s="53"/>
      <c r="CC423" s="53"/>
      <c r="CD423" s="53"/>
      <c r="CE423" s="85"/>
      <c r="CF423" s="53"/>
      <c r="CG423" s="53"/>
      <c r="CH423" s="53"/>
      <c r="CI423" s="53"/>
      <c r="CJ423" s="53"/>
      <c r="CK423" s="53"/>
      <c r="CL423" s="53"/>
    </row>
    <row r="424" spans="11:90" ht="14.25" customHeight="1" x14ac:dyDescent="0.35">
      <c r="K424" s="79"/>
      <c r="W424" s="81"/>
      <c r="AH424" s="82"/>
      <c r="AR424" s="81"/>
      <c r="AW424" s="82"/>
      <c r="BD424" s="53"/>
      <c r="BE424" s="79"/>
      <c r="BG424" s="90"/>
      <c r="BH424" s="53"/>
      <c r="BI424" s="53"/>
      <c r="BJ424" s="53"/>
      <c r="BK424" s="53"/>
      <c r="BL424" s="53"/>
      <c r="BM424" s="53"/>
      <c r="BN424" s="53"/>
      <c r="BO424" s="53"/>
      <c r="BP424" s="84"/>
      <c r="BQ424" s="53"/>
      <c r="BR424" s="53"/>
      <c r="BS424" s="53"/>
      <c r="BT424" s="53"/>
      <c r="BU424" s="53"/>
      <c r="BV424" s="15"/>
      <c r="BW424" s="53"/>
      <c r="BX424" s="53"/>
      <c r="BY424" s="53"/>
      <c r="BZ424" s="53"/>
      <c r="CA424" s="53"/>
      <c r="CB424" s="53"/>
      <c r="CC424" s="53"/>
      <c r="CD424" s="53"/>
      <c r="CE424" s="85"/>
      <c r="CF424" s="53"/>
      <c r="CG424" s="53"/>
      <c r="CH424" s="53"/>
      <c r="CI424" s="53"/>
      <c r="CJ424" s="53"/>
      <c r="CK424" s="53"/>
      <c r="CL424" s="53"/>
    </row>
    <row r="425" spans="11:90" ht="14.25" customHeight="1" x14ac:dyDescent="0.35">
      <c r="K425" s="79"/>
      <c r="W425" s="81"/>
      <c r="AH425" s="82"/>
      <c r="AR425" s="81"/>
      <c r="AW425" s="82"/>
      <c r="BD425" s="53"/>
      <c r="BE425" s="79"/>
      <c r="BG425" s="90"/>
      <c r="BH425" s="53"/>
      <c r="BI425" s="53"/>
      <c r="BJ425" s="53"/>
      <c r="BK425" s="53"/>
      <c r="BL425" s="53"/>
      <c r="BM425" s="53"/>
      <c r="BN425" s="53"/>
      <c r="BO425" s="53"/>
      <c r="BP425" s="84"/>
      <c r="BQ425" s="53"/>
      <c r="BR425" s="53"/>
      <c r="BS425" s="53"/>
      <c r="BT425" s="53"/>
      <c r="BU425" s="53"/>
      <c r="BV425" s="15"/>
      <c r="BW425" s="53"/>
      <c r="BX425" s="53"/>
      <c r="BY425" s="53"/>
      <c r="BZ425" s="53"/>
      <c r="CA425" s="53"/>
      <c r="CB425" s="53"/>
      <c r="CC425" s="53"/>
      <c r="CD425" s="53"/>
      <c r="CE425" s="85"/>
      <c r="CF425" s="53"/>
      <c r="CG425" s="53"/>
      <c r="CH425" s="53"/>
      <c r="CI425" s="53"/>
      <c r="CJ425" s="53"/>
      <c r="CK425" s="53"/>
      <c r="CL425" s="53"/>
    </row>
    <row r="426" spans="11:90" ht="14.25" customHeight="1" x14ac:dyDescent="0.35">
      <c r="K426" s="79"/>
      <c r="W426" s="81"/>
      <c r="AH426" s="82"/>
      <c r="AR426" s="81"/>
      <c r="AW426" s="82"/>
      <c r="BD426" s="53"/>
      <c r="BE426" s="79"/>
      <c r="BG426" s="90"/>
      <c r="BH426" s="53"/>
      <c r="BI426" s="53"/>
      <c r="BJ426" s="53"/>
      <c r="BK426" s="53"/>
      <c r="BL426" s="53"/>
      <c r="BM426" s="53"/>
      <c r="BN426" s="53"/>
      <c r="BO426" s="53"/>
      <c r="BP426" s="84"/>
      <c r="BQ426" s="53"/>
      <c r="BR426" s="53"/>
      <c r="BS426" s="53"/>
      <c r="BT426" s="53"/>
      <c r="BU426" s="53"/>
      <c r="BV426" s="15"/>
      <c r="BW426" s="53"/>
      <c r="BX426" s="53"/>
      <c r="BY426" s="53"/>
      <c r="BZ426" s="53"/>
      <c r="CA426" s="53"/>
      <c r="CB426" s="53"/>
      <c r="CC426" s="53"/>
      <c r="CD426" s="53"/>
      <c r="CE426" s="85"/>
      <c r="CF426" s="53"/>
      <c r="CG426" s="53"/>
      <c r="CH426" s="53"/>
      <c r="CI426" s="53"/>
      <c r="CJ426" s="53"/>
      <c r="CK426" s="53"/>
      <c r="CL426" s="53"/>
    </row>
    <row r="427" spans="11:90" ht="14.25" customHeight="1" x14ac:dyDescent="0.35">
      <c r="K427" s="79"/>
      <c r="W427" s="81"/>
      <c r="AH427" s="82"/>
      <c r="AR427" s="81"/>
      <c r="AW427" s="82"/>
      <c r="BD427" s="53"/>
      <c r="BE427" s="79"/>
      <c r="BG427" s="90"/>
      <c r="BH427" s="53"/>
      <c r="BI427" s="53"/>
      <c r="BJ427" s="53"/>
      <c r="BK427" s="53"/>
      <c r="BL427" s="53"/>
      <c r="BM427" s="53"/>
      <c r="BN427" s="53"/>
      <c r="BO427" s="53"/>
      <c r="BP427" s="84"/>
      <c r="BQ427" s="53"/>
      <c r="BR427" s="53"/>
      <c r="BS427" s="53"/>
      <c r="BT427" s="53"/>
      <c r="BU427" s="53"/>
      <c r="BV427" s="15"/>
      <c r="BW427" s="53"/>
      <c r="BX427" s="53"/>
      <c r="BY427" s="53"/>
      <c r="BZ427" s="53"/>
      <c r="CA427" s="53"/>
      <c r="CB427" s="53"/>
      <c r="CC427" s="53"/>
      <c r="CD427" s="53"/>
      <c r="CE427" s="85"/>
      <c r="CF427" s="53"/>
      <c r="CG427" s="53"/>
      <c r="CH427" s="53"/>
      <c r="CI427" s="53"/>
      <c r="CJ427" s="53"/>
      <c r="CK427" s="53"/>
      <c r="CL427" s="53"/>
    </row>
    <row r="428" spans="11:90" ht="14.25" customHeight="1" x14ac:dyDescent="0.35">
      <c r="K428" s="79"/>
      <c r="W428" s="81"/>
      <c r="AH428" s="82"/>
      <c r="AR428" s="81"/>
      <c r="AW428" s="82"/>
      <c r="BD428" s="53"/>
      <c r="BE428" s="79"/>
      <c r="BG428" s="90"/>
      <c r="BH428" s="53"/>
      <c r="BI428" s="53"/>
      <c r="BJ428" s="53"/>
      <c r="BK428" s="53"/>
      <c r="BL428" s="53"/>
      <c r="BM428" s="53"/>
      <c r="BN428" s="53"/>
      <c r="BO428" s="53"/>
      <c r="BP428" s="84"/>
      <c r="BQ428" s="53"/>
      <c r="BR428" s="53"/>
      <c r="BS428" s="53"/>
      <c r="BT428" s="53"/>
      <c r="BU428" s="53"/>
      <c r="BV428" s="15"/>
      <c r="BW428" s="53"/>
      <c r="BX428" s="53"/>
      <c r="BY428" s="53"/>
      <c r="BZ428" s="53"/>
      <c r="CA428" s="53"/>
      <c r="CB428" s="53"/>
      <c r="CC428" s="53"/>
      <c r="CD428" s="53"/>
      <c r="CE428" s="85"/>
      <c r="CF428" s="53"/>
      <c r="CG428" s="53"/>
      <c r="CH428" s="53"/>
      <c r="CI428" s="53"/>
      <c r="CJ428" s="53"/>
      <c r="CK428" s="53"/>
      <c r="CL428" s="53"/>
    </row>
    <row r="429" spans="11:90" ht="14.25" customHeight="1" x14ac:dyDescent="0.35">
      <c r="K429" s="79"/>
      <c r="W429" s="81"/>
      <c r="AH429" s="82"/>
      <c r="AR429" s="81"/>
      <c r="AW429" s="82"/>
      <c r="BD429" s="53"/>
      <c r="BE429" s="79"/>
      <c r="BG429" s="90"/>
      <c r="BH429" s="53"/>
      <c r="BI429" s="53"/>
      <c r="BJ429" s="53"/>
      <c r="BK429" s="53"/>
      <c r="BL429" s="53"/>
      <c r="BM429" s="53"/>
      <c r="BN429" s="53"/>
      <c r="BO429" s="53"/>
      <c r="BP429" s="84"/>
      <c r="BQ429" s="53"/>
      <c r="BR429" s="53"/>
      <c r="BS429" s="53"/>
      <c r="BT429" s="53"/>
      <c r="BU429" s="53"/>
      <c r="BV429" s="15"/>
      <c r="BW429" s="53"/>
      <c r="BX429" s="53"/>
      <c r="BY429" s="53"/>
      <c r="BZ429" s="53"/>
      <c r="CA429" s="53"/>
      <c r="CB429" s="53"/>
      <c r="CC429" s="53"/>
      <c r="CD429" s="53"/>
      <c r="CE429" s="85"/>
      <c r="CF429" s="53"/>
      <c r="CG429" s="53"/>
      <c r="CH429" s="53"/>
      <c r="CI429" s="53"/>
      <c r="CJ429" s="53"/>
      <c r="CK429" s="53"/>
      <c r="CL429" s="53"/>
    </row>
    <row r="430" spans="11:90" ht="14.25" customHeight="1" x14ac:dyDescent="0.35">
      <c r="K430" s="79"/>
      <c r="W430" s="81"/>
      <c r="AH430" s="82"/>
      <c r="AR430" s="81"/>
      <c r="AW430" s="82"/>
      <c r="BD430" s="53"/>
      <c r="BE430" s="79"/>
      <c r="BG430" s="90"/>
      <c r="BH430" s="53"/>
      <c r="BI430" s="53"/>
      <c r="BJ430" s="53"/>
      <c r="BK430" s="53"/>
      <c r="BL430" s="53"/>
      <c r="BM430" s="53"/>
      <c r="BN430" s="53"/>
      <c r="BO430" s="53"/>
      <c r="BP430" s="84"/>
      <c r="BQ430" s="53"/>
      <c r="BR430" s="53"/>
      <c r="BS430" s="53"/>
      <c r="BT430" s="53"/>
      <c r="BU430" s="53"/>
      <c r="BV430" s="15"/>
      <c r="BW430" s="53"/>
      <c r="BX430" s="53"/>
      <c r="BY430" s="53"/>
      <c r="BZ430" s="53"/>
      <c r="CA430" s="53"/>
      <c r="CB430" s="53"/>
      <c r="CC430" s="53"/>
      <c r="CD430" s="53"/>
      <c r="CE430" s="85"/>
      <c r="CF430" s="53"/>
      <c r="CG430" s="53"/>
      <c r="CH430" s="53"/>
      <c r="CI430" s="53"/>
      <c r="CJ430" s="53"/>
      <c r="CK430" s="53"/>
      <c r="CL430" s="53"/>
    </row>
    <row r="431" spans="11:90" ht="14.25" customHeight="1" x14ac:dyDescent="0.35">
      <c r="K431" s="79"/>
      <c r="W431" s="81"/>
      <c r="AH431" s="82"/>
      <c r="AR431" s="81"/>
      <c r="AW431" s="82"/>
      <c r="BD431" s="53"/>
      <c r="BE431" s="79"/>
      <c r="BG431" s="90"/>
      <c r="BH431" s="53"/>
      <c r="BI431" s="53"/>
      <c r="BJ431" s="53"/>
      <c r="BK431" s="53"/>
      <c r="BL431" s="53"/>
      <c r="BM431" s="53"/>
      <c r="BN431" s="53"/>
      <c r="BO431" s="53"/>
      <c r="BP431" s="84"/>
      <c r="BQ431" s="53"/>
      <c r="BR431" s="53"/>
      <c r="BS431" s="53"/>
      <c r="BT431" s="53"/>
      <c r="BU431" s="53"/>
      <c r="BV431" s="15"/>
      <c r="BW431" s="53"/>
      <c r="BX431" s="53"/>
      <c r="BY431" s="53"/>
      <c r="BZ431" s="53"/>
      <c r="CA431" s="53"/>
      <c r="CB431" s="53"/>
      <c r="CC431" s="53"/>
      <c r="CD431" s="53"/>
      <c r="CE431" s="85"/>
      <c r="CF431" s="53"/>
      <c r="CG431" s="53"/>
      <c r="CH431" s="53"/>
      <c r="CI431" s="53"/>
      <c r="CJ431" s="53"/>
      <c r="CK431" s="53"/>
      <c r="CL431" s="53"/>
    </row>
    <row r="432" spans="11:90" ht="14.25" customHeight="1" x14ac:dyDescent="0.35">
      <c r="K432" s="79"/>
      <c r="W432" s="81"/>
      <c r="AH432" s="82"/>
      <c r="AR432" s="81"/>
      <c r="AW432" s="82"/>
      <c r="BD432" s="53"/>
      <c r="BE432" s="79"/>
      <c r="BG432" s="90"/>
      <c r="BH432" s="53"/>
      <c r="BI432" s="53"/>
      <c r="BJ432" s="53"/>
      <c r="BK432" s="53"/>
      <c r="BL432" s="53"/>
      <c r="BM432" s="53"/>
      <c r="BN432" s="53"/>
      <c r="BO432" s="53"/>
      <c r="BP432" s="84"/>
      <c r="BQ432" s="53"/>
      <c r="BR432" s="53"/>
      <c r="BS432" s="53"/>
      <c r="BT432" s="53"/>
      <c r="BU432" s="53"/>
      <c r="BV432" s="15"/>
      <c r="BW432" s="53"/>
      <c r="BX432" s="53"/>
      <c r="BY432" s="53"/>
      <c r="BZ432" s="53"/>
      <c r="CA432" s="53"/>
      <c r="CB432" s="53"/>
      <c r="CC432" s="53"/>
      <c r="CD432" s="53"/>
      <c r="CE432" s="85"/>
      <c r="CF432" s="53"/>
      <c r="CG432" s="53"/>
      <c r="CH432" s="53"/>
      <c r="CI432" s="53"/>
      <c r="CJ432" s="53"/>
      <c r="CK432" s="53"/>
      <c r="CL432" s="53"/>
    </row>
    <row r="433" spans="11:90" ht="14.25" customHeight="1" x14ac:dyDescent="0.35">
      <c r="K433" s="79"/>
      <c r="W433" s="81"/>
      <c r="AH433" s="82"/>
      <c r="AR433" s="81"/>
      <c r="AW433" s="82"/>
      <c r="BD433" s="53"/>
      <c r="BE433" s="79"/>
      <c r="BG433" s="90"/>
      <c r="BH433" s="53"/>
      <c r="BI433" s="53"/>
      <c r="BJ433" s="53"/>
      <c r="BK433" s="53"/>
      <c r="BL433" s="53"/>
      <c r="BM433" s="53"/>
      <c r="BN433" s="53"/>
      <c r="BO433" s="53"/>
      <c r="BP433" s="84"/>
      <c r="BQ433" s="53"/>
      <c r="BR433" s="53"/>
      <c r="BS433" s="53"/>
      <c r="BT433" s="53"/>
      <c r="BU433" s="53"/>
      <c r="BV433" s="15"/>
      <c r="BW433" s="53"/>
      <c r="BX433" s="53"/>
      <c r="BY433" s="53"/>
      <c r="BZ433" s="53"/>
      <c r="CA433" s="53"/>
      <c r="CB433" s="53"/>
      <c r="CC433" s="53"/>
      <c r="CD433" s="53"/>
      <c r="CE433" s="85"/>
      <c r="CF433" s="53"/>
      <c r="CG433" s="53"/>
      <c r="CH433" s="53"/>
      <c r="CI433" s="53"/>
      <c r="CJ433" s="53"/>
      <c r="CK433" s="53"/>
      <c r="CL433" s="53"/>
    </row>
    <row r="434" spans="11:90" ht="14.25" customHeight="1" x14ac:dyDescent="0.35">
      <c r="K434" s="79"/>
      <c r="W434" s="81"/>
      <c r="AH434" s="82"/>
      <c r="AR434" s="81"/>
      <c r="AW434" s="82"/>
      <c r="BD434" s="53"/>
      <c r="BE434" s="79"/>
      <c r="BG434" s="90"/>
      <c r="BH434" s="53"/>
      <c r="BI434" s="53"/>
      <c r="BJ434" s="53"/>
      <c r="BK434" s="53"/>
      <c r="BL434" s="53"/>
      <c r="BM434" s="53"/>
      <c r="BN434" s="53"/>
      <c r="BO434" s="53"/>
      <c r="BP434" s="84"/>
      <c r="BQ434" s="53"/>
      <c r="BR434" s="53"/>
      <c r="BS434" s="53"/>
      <c r="BT434" s="53"/>
      <c r="BU434" s="53"/>
      <c r="BV434" s="15"/>
      <c r="BW434" s="53"/>
      <c r="BX434" s="53"/>
      <c r="BY434" s="53"/>
      <c r="BZ434" s="53"/>
      <c r="CA434" s="53"/>
      <c r="CB434" s="53"/>
      <c r="CC434" s="53"/>
      <c r="CD434" s="53"/>
      <c r="CE434" s="85"/>
      <c r="CF434" s="53"/>
      <c r="CG434" s="53"/>
      <c r="CH434" s="53"/>
      <c r="CI434" s="53"/>
      <c r="CJ434" s="53"/>
      <c r="CK434" s="53"/>
      <c r="CL434" s="53"/>
    </row>
    <row r="435" spans="11:90" ht="14.25" customHeight="1" x14ac:dyDescent="0.35">
      <c r="K435" s="79"/>
      <c r="W435" s="81"/>
      <c r="AH435" s="82"/>
      <c r="AR435" s="81"/>
      <c r="AW435" s="82"/>
      <c r="BD435" s="53"/>
      <c r="BE435" s="79"/>
      <c r="BG435" s="90"/>
      <c r="BH435" s="53"/>
      <c r="BI435" s="53"/>
      <c r="BJ435" s="53"/>
      <c r="BK435" s="53"/>
      <c r="BL435" s="53"/>
      <c r="BM435" s="53"/>
      <c r="BN435" s="53"/>
      <c r="BO435" s="53"/>
      <c r="BP435" s="84"/>
      <c r="BQ435" s="53"/>
      <c r="BR435" s="53"/>
      <c r="BS435" s="53"/>
      <c r="BT435" s="53"/>
      <c r="BU435" s="53"/>
      <c r="BV435" s="15"/>
      <c r="BW435" s="53"/>
      <c r="BX435" s="53"/>
      <c r="BY435" s="53"/>
      <c r="BZ435" s="53"/>
      <c r="CA435" s="53"/>
      <c r="CB435" s="53"/>
      <c r="CC435" s="53"/>
      <c r="CD435" s="53"/>
      <c r="CE435" s="85"/>
      <c r="CF435" s="53"/>
      <c r="CG435" s="53"/>
      <c r="CH435" s="53"/>
      <c r="CI435" s="53"/>
      <c r="CJ435" s="53"/>
      <c r="CK435" s="53"/>
      <c r="CL435" s="53"/>
    </row>
    <row r="436" spans="11:90" ht="14.25" customHeight="1" x14ac:dyDescent="0.35">
      <c r="K436" s="79"/>
      <c r="W436" s="81"/>
      <c r="AH436" s="82"/>
      <c r="AR436" s="81"/>
      <c r="AW436" s="82"/>
      <c r="BD436" s="53"/>
      <c r="BE436" s="79"/>
      <c r="BG436" s="90"/>
      <c r="BH436" s="53"/>
      <c r="BI436" s="53"/>
      <c r="BJ436" s="53"/>
      <c r="BK436" s="53"/>
      <c r="BL436" s="53"/>
      <c r="BM436" s="53"/>
      <c r="BN436" s="53"/>
      <c r="BO436" s="53"/>
      <c r="BP436" s="84"/>
      <c r="BQ436" s="53"/>
      <c r="BR436" s="53"/>
      <c r="BS436" s="53"/>
      <c r="BT436" s="53"/>
      <c r="BU436" s="53"/>
      <c r="BV436" s="15"/>
      <c r="BW436" s="53"/>
      <c r="BX436" s="53"/>
      <c r="BY436" s="53"/>
      <c r="BZ436" s="53"/>
      <c r="CA436" s="53"/>
      <c r="CB436" s="53"/>
      <c r="CC436" s="53"/>
      <c r="CD436" s="53"/>
      <c r="CE436" s="85"/>
      <c r="CF436" s="53"/>
      <c r="CG436" s="53"/>
      <c r="CH436" s="53"/>
      <c r="CI436" s="53"/>
      <c r="CJ436" s="53"/>
      <c r="CK436" s="53"/>
      <c r="CL436" s="53"/>
    </row>
    <row r="437" spans="11:90" ht="14.25" customHeight="1" x14ac:dyDescent="0.35">
      <c r="K437" s="79"/>
      <c r="W437" s="81"/>
      <c r="AH437" s="82"/>
      <c r="AR437" s="81"/>
      <c r="AW437" s="82"/>
      <c r="BD437" s="53"/>
      <c r="BE437" s="79"/>
      <c r="BG437" s="90"/>
      <c r="BH437" s="53"/>
      <c r="BI437" s="53"/>
      <c r="BJ437" s="53"/>
      <c r="BK437" s="53"/>
      <c r="BL437" s="53"/>
      <c r="BM437" s="53"/>
      <c r="BN437" s="53"/>
      <c r="BO437" s="53"/>
      <c r="BP437" s="84"/>
      <c r="BQ437" s="53"/>
      <c r="BR437" s="53"/>
      <c r="BS437" s="53"/>
      <c r="BT437" s="53"/>
      <c r="BU437" s="53"/>
      <c r="BV437" s="15"/>
      <c r="BW437" s="53"/>
      <c r="BX437" s="53"/>
      <c r="BY437" s="53"/>
      <c r="BZ437" s="53"/>
      <c r="CA437" s="53"/>
      <c r="CB437" s="53"/>
      <c r="CC437" s="53"/>
      <c r="CD437" s="53"/>
      <c r="CE437" s="85"/>
      <c r="CF437" s="53"/>
      <c r="CG437" s="53"/>
      <c r="CH437" s="53"/>
      <c r="CI437" s="53"/>
      <c r="CJ437" s="53"/>
      <c r="CK437" s="53"/>
      <c r="CL437" s="53"/>
    </row>
    <row r="438" spans="11:90" ht="14.25" customHeight="1" x14ac:dyDescent="0.35">
      <c r="K438" s="79"/>
      <c r="W438" s="81"/>
      <c r="AH438" s="82"/>
      <c r="AR438" s="81"/>
      <c r="AW438" s="82"/>
      <c r="BD438" s="53"/>
      <c r="BE438" s="79"/>
      <c r="BG438" s="90"/>
      <c r="BH438" s="53"/>
      <c r="BI438" s="53"/>
      <c r="BJ438" s="53"/>
      <c r="BK438" s="53"/>
      <c r="BL438" s="53"/>
      <c r="BM438" s="53"/>
      <c r="BN438" s="53"/>
      <c r="BO438" s="53"/>
      <c r="BP438" s="84"/>
      <c r="BQ438" s="53"/>
      <c r="BR438" s="53"/>
      <c r="BS438" s="53"/>
      <c r="BT438" s="53"/>
      <c r="BU438" s="53"/>
      <c r="BV438" s="15"/>
      <c r="BW438" s="53"/>
      <c r="BX438" s="53"/>
      <c r="BY438" s="53"/>
      <c r="BZ438" s="53"/>
      <c r="CA438" s="53"/>
      <c r="CB438" s="53"/>
      <c r="CC438" s="53"/>
      <c r="CD438" s="53"/>
      <c r="CE438" s="85"/>
      <c r="CF438" s="53"/>
      <c r="CG438" s="53"/>
      <c r="CH438" s="53"/>
      <c r="CI438" s="53"/>
      <c r="CJ438" s="53"/>
      <c r="CK438" s="53"/>
      <c r="CL438" s="53"/>
    </row>
    <row r="439" spans="11:90" ht="14.25" customHeight="1" x14ac:dyDescent="0.35">
      <c r="K439" s="79"/>
      <c r="W439" s="81"/>
      <c r="AH439" s="82"/>
      <c r="AR439" s="81"/>
      <c r="AW439" s="82"/>
      <c r="BD439" s="53"/>
      <c r="BE439" s="79"/>
      <c r="BG439" s="90"/>
      <c r="BH439" s="53"/>
      <c r="BI439" s="53"/>
      <c r="BJ439" s="53"/>
      <c r="BK439" s="53"/>
      <c r="BL439" s="53"/>
      <c r="BM439" s="53"/>
      <c r="BN439" s="53"/>
      <c r="BO439" s="53"/>
      <c r="BP439" s="84"/>
      <c r="BQ439" s="53"/>
      <c r="BR439" s="53"/>
      <c r="BS439" s="53"/>
      <c r="BT439" s="53"/>
      <c r="BU439" s="53"/>
      <c r="BV439" s="15"/>
      <c r="BW439" s="53"/>
      <c r="BX439" s="53"/>
      <c r="BY439" s="53"/>
      <c r="BZ439" s="53"/>
      <c r="CA439" s="53"/>
      <c r="CB439" s="53"/>
      <c r="CC439" s="53"/>
      <c r="CD439" s="53"/>
      <c r="CE439" s="85"/>
      <c r="CF439" s="53"/>
      <c r="CG439" s="53"/>
      <c r="CH439" s="53"/>
      <c r="CI439" s="53"/>
      <c r="CJ439" s="53"/>
      <c r="CK439" s="53"/>
      <c r="CL439" s="53"/>
    </row>
    <row r="440" spans="11:90" ht="14.25" customHeight="1" x14ac:dyDescent="0.35">
      <c r="K440" s="79"/>
      <c r="W440" s="81"/>
      <c r="AH440" s="82"/>
      <c r="AR440" s="81"/>
      <c r="AW440" s="82"/>
      <c r="BD440" s="53"/>
      <c r="BE440" s="79"/>
      <c r="BG440" s="90"/>
      <c r="BH440" s="53"/>
      <c r="BI440" s="53"/>
      <c r="BJ440" s="53"/>
      <c r="BK440" s="53"/>
      <c r="BL440" s="53"/>
      <c r="BM440" s="53"/>
      <c r="BN440" s="53"/>
      <c r="BO440" s="53"/>
      <c r="BP440" s="84"/>
      <c r="BQ440" s="53"/>
      <c r="BR440" s="53"/>
      <c r="BS440" s="53"/>
      <c r="BT440" s="53"/>
      <c r="BU440" s="53"/>
      <c r="BV440" s="15"/>
      <c r="BW440" s="53"/>
      <c r="BX440" s="53"/>
      <c r="BY440" s="53"/>
      <c r="BZ440" s="53"/>
      <c r="CA440" s="53"/>
      <c r="CB440" s="53"/>
      <c r="CC440" s="53"/>
      <c r="CD440" s="53"/>
      <c r="CE440" s="85"/>
      <c r="CF440" s="53"/>
      <c r="CG440" s="53"/>
      <c r="CH440" s="53"/>
      <c r="CI440" s="53"/>
      <c r="CJ440" s="53"/>
      <c r="CK440" s="53"/>
      <c r="CL440" s="53"/>
    </row>
    <row r="441" spans="11:90" ht="14.25" customHeight="1" x14ac:dyDescent="0.35">
      <c r="K441" s="79"/>
      <c r="W441" s="81"/>
      <c r="AH441" s="82"/>
      <c r="AR441" s="81"/>
      <c r="AW441" s="82"/>
      <c r="BD441" s="53"/>
      <c r="BE441" s="79"/>
      <c r="BG441" s="90"/>
      <c r="BH441" s="53"/>
      <c r="BI441" s="53"/>
      <c r="BJ441" s="53"/>
      <c r="BK441" s="53"/>
      <c r="BL441" s="53"/>
      <c r="BM441" s="53"/>
      <c r="BN441" s="53"/>
      <c r="BO441" s="53"/>
      <c r="BP441" s="84"/>
      <c r="BQ441" s="53"/>
      <c r="BR441" s="53"/>
      <c r="BS441" s="53"/>
      <c r="BT441" s="53"/>
      <c r="BU441" s="53"/>
      <c r="BV441" s="15"/>
      <c r="BW441" s="53"/>
      <c r="BX441" s="53"/>
      <c r="BY441" s="53"/>
      <c r="BZ441" s="53"/>
      <c r="CA441" s="53"/>
      <c r="CB441" s="53"/>
      <c r="CC441" s="53"/>
      <c r="CD441" s="53"/>
      <c r="CE441" s="85"/>
      <c r="CF441" s="53"/>
      <c r="CG441" s="53"/>
      <c r="CH441" s="53"/>
      <c r="CI441" s="53"/>
      <c r="CJ441" s="53"/>
      <c r="CK441" s="53"/>
      <c r="CL441" s="53"/>
    </row>
    <row r="442" spans="11:90" ht="14.25" customHeight="1" x14ac:dyDescent="0.35">
      <c r="K442" s="79"/>
      <c r="W442" s="81"/>
      <c r="AH442" s="82"/>
      <c r="AR442" s="81"/>
      <c r="AW442" s="82"/>
      <c r="BD442" s="53"/>
      <c r="BE442" s="79"/>
      <c r="BG442" s="90"/>
      <c r="BH442" s="53"/>
      <c r="BI442" s="53"/>
      <c r="BJ442" s="53"/>
      <c r="BK442" s="53"/>
      <c r="BL442" s="53"/>
      <c r="BM442" s="53"/>
      <c r="BN442" s="53"/>
      <c r="BO442" s="53"/>
      <c r="BP442" s="84"/>
      <c r="BQ442" s="53"/>
      <c r="BR442" s="53"/>
      <c r="BS442" s="53"/>
      <c r="BT442" s="53"/>
      <c r="BU442" s="53"/>
      <c r="BV442" s="15"/>
      <c r="BW442" s="53"/>
      <c r="BX442" s="53"/>
      <c r="BY442" s="53"/>
      <c r="BZ442" s="53"/>
      <c r="CA442" s="53"/>
      <c r="CB442" s="53"/>
      <c r="CC442" s="53"/>
      <c r="CD442" s="53"/>
      <c r="CE442" s="85"/>
      <c r="CF442" s="53"/>
      <c r="CG442" s="53"/>
      <c r="CH442" s="53"/>
      <c r="CI442" s="53"/>
      <c r="CJ442" s="53"/>
      <c r="CK442" s="53"/>
      <c r="CL442" s="53"/>
    </row>
    <row r="443" spans="11:90" ht="14.25" customHeight="1" x14ac:dyDescent="0.35">
      <c r="K443" s="79"/>
      <c r="W443" s="81"/>
      <c r="AH443" s="82"/>
      <c r="AR443" s="81"/>
      <c r="AW443" s="82"/>
      <c r="BD443" s="53"/>
      <c r="BE443" s="79"/>
      <c r="BG443" s="90"/>
      <c r="BH443" s="53"/>
      <c r="BI443" s="53"/>
      <c r="BJ443" s="53"/>
      <c r="BK443" s="53"/>
      <c r="BL443" s="53"/>
      <c r="BM443" s="53"/>
      <c r="BN443" s="53"/>
      <c r="BO443" s="53"/>
      <c r="BP443" s="84"/>
      <c r="BQ443" s="53"/>
      <c r="BR443" s="53"/>
      <c r="BS443" s="53"/>
      <c r="BT443" s="53"/>
      <c r="BU443" s="53"/>
      <c r="BV443" s="15"/>
      <c r="BW443" s="53"/>
      <c r="BX443" s="53"/>
      <c r="BY443" s="53"/>
      <c r="BZ443" s="53"/>
      <c r="CA443" s="53"/>
      <c r="CB443" s="53"/>
      <c r="CC443" s="53"/>
      <c r="CD443" s="53"/>
      <c r="CE443" s="85"/>
      <c r="CF443" s="53"/>
      <c r="CG443" s="53"/>
      <c r="CH443" s="53"/>
      <c r="CI443" s="53"/>
      <c r="CJ443" s="53"/>
      <c r="CK443" s="53"/>
      <c r="CL443" s="53"/>
    </row>
    <row r="444" spans="11:90" ht="14.25" customHeight="1" x14ac:dyDescent="0.35">
      <c r="K444" s="79"/>
      <c r="W444" s="81"/>
      <c r="AH444" s="82"/>
      <c r="AR444" s="81"/>
      <c r="AW444" s="82"/>
      <c r="BD444" s="53"/>
      <c r="BE444" s="79"/>
      <c r="BG444" s="90"/>
      <c r="BH444" s="53"/>
      <c r="BI444" s="53"/>
      <c r="BJ444" s="53"/>
      <c r="BK444" s="53"/>
      <c r="BL444" s="53"/>
      <c r="BM444" s="53"/>
      <c r="BN444" s="53"/>
      <c r="BO444" s="53"/>
      <c r="BP444" s="84"/>
      <c r="BQ444" s="53"/>
      <c r="BR444" s="53"/>
      <c r="BS444" s="53"/>
      <c r="BT444" s="53"/>
      <c r="BU444" s="53"/>
      <c r="BV444" s="15"/>
      <c r="BW444" s="53"/>
      <c r="BX444" s="53"/>
      <c r="BY444" s="53"/>
      <c r="BZ444" s="53"/>
      <c r="CA444" s="53"/>
      <c r="CB444" s="53"/>
      <c r="CC444" s="53"/>
      <c r="CD444" s="53"/>
      <c r="CE444" s="85"/>
      <c r="CF444" s="53"/>
      <c r="CG444" s="53"/>
      <c r="CH444" s="53"/>
      <c r="CI444" s="53"/>
      <c r="CJ444" s="53"/>
      <c r="CK444" s="53"/>
      <c r="CL444" s="53"/>
    </row>
    <row r="445" spans="11:90" ht="14.25" customHeight="1" x14ac:dyDescent="0.35">
      <c r="K445" s="79"/>
      <c r="W445" s="81"/>
      <c r="AH445" s="82"/>
      <c r="AR445" s="81"/>
      <c r="AW445" s="82"/>
      <c r="BD445" s="53"/>
      <c r="BE445" s="79"/>
      <c r="BG445" s="90"/>
      <c r="BH445" s="53"/>
      <c r="BI445" s="53"/>
      <c r="BJ445" s="53"/>
      <c r="BK445" s="53"/>
      <c r="BL445" s="53"/>
      <c r="BM445" s="53"/>
      <c r="BN445" s="53"/>
      <c r="BO445" s="53"/>
      <c r="BP445" s="84"/>
      <c r="BQ445" s="53"/>
      <c r="BR445" s="53"/>
      <c r="BS445" s="53"/>
      <c r="BT445" s="53"/>
      <c r="BU445" s="53"/>
      <c r="BV445" s="15"/>
      <c r="BW445" s="53"/>
      <c r="BX445" s="53"/>
      <c r="BY445" s="53"/>
      <c r="BZ445" s="53"/>
      <c r="CA445" s="53"/>
      <c r="CB445" s="53"/>
      <c r="CC445" s="53"/>
      <c r="CD445" s="53"/>
      <c r="CE445" s="85"/>
      <c r="CF445" s="53"/>
      <c r="CG445" s="53"/>
      <c r="CH445" s="53"/>
      <c r="CI445" s="53"/>
      <c r="CJ445" s="53"/>
      <c r="CK445" s="53"/>
      <c r="CL445" s="53"/>
    </row>
    <row r="446" spans="11:90" ht="14.25" customHeight="1" x14ac:dyDescent="0.35">
      <c r="K446" s="79"/>
      <c r="W446" s="81"/>
      <c r="AH446" s="82"/>
      <c r="AR446" s="81"/>
      <c r="AW446" s="82"/>
      <c r="BD446" s="53"/>
      <c r="BE446" s="79"/>
      <c r="BG446" s="90"/>
      <c r="BH446" s="53"/>
      <c r="BI446" s="53"/>
      <c r="BJ446" s="53"/>
      <c r="BK446" s="53"/>
      <c r="BL446" s="53"/>
      <c r="BM446" s="53"/>
      <c r="BN446" s="53"/>
      <c r="BO446" s="53"/>
      <c r="BP446" s="84"/>
      <c r="BQ446" s="53"/>
      <c r="BR446" s="53"/>
      <c r="BS446" s="53"/>
      <c r="BT446" s="53"/>
      <c r="BU446" s="53"/>
      <c r="BV446" s="15"/>
      <c r="BW446" s="53"/>
      <c r="BX446" s="53"/>
      <c r="BY446" s="53"/>
      <c r="BZ446" s="53"/>
      <c r="CA446" s="53"/>
      <c r="CB446" s="53"/>
      <c r="CC446" s="53"/>
      <c r="CD446" s="53"/>
      <c r="CE446" s="85"/>
      <c r="CF446" s="53"/>
      <c r="CG446" s="53"/>
      <c r="CH446" s="53"/>
      <c r="CI446" s="53"/>
      <c r="CJ446" s="53"/>
      <c r="CK446" s="53"/>
      <c r="CL446" s="53"/>
    </row>
    <row r="447" spans="11:90" ht="14.25" customHeight="1" x14ac:dyDescent="0.35">
      <c r="K447" s="79"/>
      <c r="W447" s="81"/>
      <c r="AH447" s="82"/>
      <c r="AR447" s="81"/>
      <c r="AW447" s="82"/>
      <c r="BD447" s="53"/>
      <c r="BE447" s="79"/>
      <c r="BG447" s="90"/>
      <c r="BH447" s="53"/>
      <c r="BI447" s="53"/>
      <c r="BJ447" s="53"/>
      <c r="BK447" s="53"/>
      <c r="BL447" s="53"/>
      <c r="BM447" s="53"/>
      <c r="BN447" s="53"/>
      <c r="BO447" s="53"/>
      <c r="BP447" s="84"/>
      <c r="BQ447" s="53"/>
      <c r="BR447" s="53"/>
      <c r="BS447" s="53"/>
      <c r="BT447" s="53"/>
      <c r="BU447" s="53"/>
      <c r="BV447" s="15"/>
      <c r="BW447" s="53"/>
      <c r="BX447" s="53"/>
      <c r="BY447" s="53"/>
      <c r="BZ447" s="53"/>
      <c r="CA447" s="53"/>
      <c r="CB447" s="53"/>
      <c r="CC447" s="53"/>
      <c r="CD447" s="53"/>
      <c r="CE447" s="85"/>
      <c r="CF447" s="53"/>
      <c r="CG447" s="53"/>
      <c r="CH447" s="53"/>
      <c r="CI447" s="53"/>
      <c r="CJ447" s="53"/>
      <c r="CK447" s="53"/>
      <c r="CL447" s="53"/>
    </row>
    <row r="448" spans="11:90" ht="14.25" customHeight="1" x14ac:dyDescent="0.35">
      <c r="K448" s="79"/>
      <c r="W448" s="81"/>
      <c r="AH448" s="82"/>
      <c r="AR448" s="81"/>
      <c r="AW448" s="82"/>
      <c r="BD448" s="53"/>
      <c r="BE448" s="79"/>
      <c r="BG448" s="90"/>
      <c r="BH448" s="53"/>
      <c r="BI448" s="53"/>
      <c r="BJ448" s="53"/>
      <c r="BK448" s="53"/>
      <c r="BL448" s="53"/>
      <c r="BM448" s="53"/>
      <c r="BN448" s="53"/>
      <c r="BO448" s="53"/>
      <c r="BP448" s="84"/>
      <c r="BQ448" s="53"/>
      <c r="BR448" s="53"/>
      <c r="BS448" s="53"/>
      <c r="BT448" s="53"/>
      <c r="BU448" s="53"/>
      <c r="BV448" s="15"/>
      <c r="BW448" s="53"/>
      <c r="BX448" s="53"/>
      <c r="BY448" s="53"/>
      <c r="BZ448" s="53"/>
      <c r="CA448" s="53"/>
      <c r="CB448" s="53"/>
      <c r="CC448" s="53"/>
      <c r="CD448" s="53"/>
      <c r="CE448" s="85"/>
      <c r="CF448" s="53"/>
      <c r="CG448" s="53"/>
      <c r="CH448" s="53"/>
      <c r="CI448" s="53"/>
      <c r="CJ448" s="53"/>
      <c r="CK448" s="53"/>
      <c r="CL448" s="53"/>
    </row>
    <row r="449" spans="11:90" ht="14.25" customHeight="1" x14ac:dyDescent="0.35">
      <c r="K449" s="79"/>
      <c r="W449" s="81"/>
      <c r="AH449" s="82"/>
      <c r="AR449" s="81"/>
      <c r="AW449" s="82"/>
      <c r="BD449" s="53"/>
      <c r="BE449" s="79"/>
      <c r="BG449" s="90"/>
      <c r="BH449" s="53"/>
      <c r="BI449" s="53"/>
      <c r="BJ449" s="53"/>
      <c r="BK449" s="53"/>
      <c r="BL449" s="53"/>
      <c r="BM449" s="53"/>
      <c r="BN449" s="53"/>
      <c r="BO449" s="53"/>
      <c r="BP449" s="84"/>
      <c r="BQ449" s="53"/>
      <c r="BR449" s="53"/>
      <c r="BS449" s="53"/>
      <c r="BT449" s="53"/>
      <c r="BU449" s="53"/>
      <c r="BV449" s="15"/>
      <c r="BW449" s="53"/>
      <c r="BX449" s="53"/>
      <c r="BY449" s="53"/>
      <c r="BZ449" s="53"/>
      <c r="CA449" s="53"/>
      <c r="CB449" s="53"/>
      <c r="CC449" s="53"/>
      <c r="CD449" s="53"/>
      <c r="CE449" s="85"/>
      <c r="CF449" s="53"/>
      <c r="CG449" s="53"/>
      <c r="CH449" s="53"/>
      <c r="CI449" s="53"/>
      <c r="CJ449" s="53"/>
      <c r="CK449" s="53"/>
      <c r="CL449" s="53"/>
    </row>
    <row r="450" spans="11:90" ht="14.25" customHeight="1" x14ac:dyDescent="0.35">
      <c r="K450" s="79"/>
      <c r="W450" s="81"/>
      <c r="AH450" s="82"/>
      <c r="AR450" s="81"/>
      <c r="AW450" s="82"/>
      <c r="BD450" s="53"/>
      <c r="BE450" s="79"/>
      <c r="BG450" s="90"/>
      <c r="BH450" s="53"/>
      <c r="BI450" s="53"/>
      <c r="BJ450" s="53"/>
      <c r="BK450" s="53"/>
      <c r="BL450" s="53"/>
      <c r="BM450" s="53"/>
      <c r="BN450" s="53"/>
      <c r="BO450" s="53"/>
      <c r="BP450" s="84"/>
      <c r="BQ450" s="53"/>
      <c r="BR450" s="53"/>
      <c r="BS450" s="53"/>
      <c r="BT450" s="53"/>
      <c r="BU450" s="53"/>
      <c r="BV450" s="15"/>
      <c r="BW450" s="53"/>
      <c r="BX450" s="53"/>
      <c r="BY450" s="53"/>
      <c r="BZ450" s="53"/>
      <c r="CA450" s="53"/>
      <c r="CB450" s="53"/>
      <c r="CC450" s="53"/>
      <c r="CD450" s="53"/>
      <c r="CE450" s="85"/>
      <c r="CF450" s="53"/>
      <c r="CG450" s="53"/>
      <c r="CH450" s="53"/>
      <c r="CI450" s="53"/>
      <c r="CJ450" s="53"/>
      <c r="CK450" s="53"/>
      <c r="CL450" s="53"/>
    </row>
    <row r="451" spans="11:90" ht="14.25" customHeight="1" x14ac:dyDescent="0.35">
      <c r="K451" s="79"/>
      <c r="W451" s="81"/>
      <c r="AH451" s="82"/>
      <c r="AR451" s="81"/>
      <c r="AW451" s="82"/>
      <c r="BD451" s="53"/>
      <c r="BE451" s="79"/>
      <c r="BG451" s="90"/>
      <c r="BH451" s="53"/>
      <c r="BI451" s="53"/>
      <c r="BJ451" s="53"/>
      <c r="BK451" s="53"/>
      <c r="BL451" s="53"/>
      <c r="BM451" s="53"/>
      <c r="BN451" s="53"/>
      <c r="BO451" s="53"/>
      <c r="BP451" s="84"/>
      <c r="BQ451" s="53"/>
      <c r="BR451" s="53"/>
      <c r="BS451" s="53"/>
      <c r="BT451" s="53"/>
      <c r="BU451" s="53"/>
      <c r="BV451" s="15"/>
      <c r="BW451" s="53"/>
      <c r="BX451" s="53"/>
      <c r="BY451" s="53"/>
      <c r="BZ451" s="53"/>
      <c r="CA451" s="53"/>
      <c r="CB451" s="53"/>
      <c r="CC451" s="53"/>
      <c r="CD451" s="53"/>
      <c r="CE451" s="85"/>
      <c r="CF451" s="53"/>
      <c r="CG451" s="53"/>
      <c r="CH451" s="53"/>
      <c r="CI451" s="53"/>
      <c r="CJ451" s="53"/>
      <c r="CK451" s="53"/>
      <c r="CL451" s="53"/>
    </row>
    <row r="452" spans="11:90" ht="14.25" customHeight="1" x14ac:dyDescent="0.35">
      <c r="K452" s="79"/>
      <c r="W452" s="81"/>
      <c r="AH452" s="82"/>
      <c r="AR452" s="81"/>
      <c r="AW452" s="82"/>
      <c r="BD452" s="53"/>
      <c r="BE452" s="79"/>
      <c r="BG452" s="90"/>
      <c r="BH452" s="53"/>
      <c r="BI452" s="53"/>
      <c r="BJ452" s="53"/>
      <c r="BK452" s="53"/>
      <c r="BL452" s="53"/>
      <c r="BM452" s="53"/>
      <c r="BN452" s="53"/>
      <c r="BO452" s="53"/>
      <c r="BP452" s="84"/>
      <c r="BQ452" s="53"/>
      <c r="BR452" s="53"/>
      <c r="BS452" s="53"/>
      <c r="BT452" s="53"/>
      <c r="BU452" s="53"/>
      <c r="BV452" s="15"/>
      <c r="BW452" s="53"/>
      <c r="BX452" s="53"/>
      <c r="BY452" s="53"/>
      <c r="BZ452" s="53"/>
      <c r="CA452" s="53"/>
      <c r="CB452" s="53"/>
      <c r="CC452" s="53"/>
      <c r="CD452" s="53"/>
      <c r="CE452" s="85"/>
      <c r="CF452" s="53"/>
      <c r="CG452" s="53"/>
      <c r="CH452" s="53"/>
      <c r="CI452" s="53"/>
      <c r="CJ452" s="53"/>
      <c r="CK452" s="53"/>
      <c r="CL452" s="53"/>
    </row>
    <row r="453" spans="11:90" ht="14.25" customHeight="1" x14ac:dyDescent="0.35">
      <c r="K453" s="79"/>
      <c r="W453" s="81"/>
      <c r="AH453" s="82"/>
      <c r="AR453" s="81"/>
      <c r="AW453" s="82"/>
      <c r="BD453" s="53"/>
      <c r="BE453" s="79"/>
      <c r="BG453" s="90"/>
      <c r="BH453" s="53"/>
      <c r="BI453" s="53"/>
      <c r="BJ453" s="53"/>
      <c r="BK453" s="53"/>
      <c r="BL453" s="53"/>
      <c r="BM453" s="53"/>
      <c r="BN453" s="53"/>
      <c r="BO453" s="53"/>
      <c r="BP453" s="84"/>
      <c r="BQ453" s="53"/>
      <c r="BR453" s="53"/>
      <c r="BS453" s="53"/>
      <c r="BT453" s="53"/>
      <c r="BU453" s="53"/>
      <c r="BV453" s="15"/>
      <c r="BW453" s="53"/>
      <c r="BX453" s="53"/>
      <c r="BY453" s="53"/>
      <c r="BZ453" s="53"/>
      <c r="CA453" s="53"/>
      <c r="CB453" s="53"/>
      <c r="CC453" s="53"/>
      <c r="CD453" s="53"/>
      <c r="CE453" s="85"/>
      <c r="CF453" s="53"/>
      <c r="CG453" s="53"/>
      <c r="CH453" s="53"/>
      <c r="CI453" s="53"/>
      <c r="CJ453" s="53"/>
      <c r="CK453" s="53"/>
      <c r="CL453" s="53"/>
    </row>
    <row r="454" spans="11:90" ht="14.25" customHeight="1" x14ac:dyDescent="0.35">
      <c r="K454" s="79"/>
      <c r="W454" s="81"/>
      <c r="AH454" s="82"/>
      <c r="AR454" s="81"/>
      <c r="AW454" s="82"/>
      <c r="BD454" s="53"/>
      <c r="BE454" s="79"/>
      <c r="BG454" s="90"/>
      <c r="BH454" s="53"/>
      <c r="BI454" s="53"/>
      <c r="BJ454" s="53"/>
      <c r="BK454" s="53"/>
      <c r="BL454" s="53"/>
      <c r="BM454" s="53"/>
      <c r="BN454" s="53"/>
      <c r="BO454" s="53"/>
      <c r="BP454" s="84"/>
      <c r="BQ454" s="53"/>
      <c r="BR454" s="53"/>
      <c r="BS454" s="53"/>
      <c r="BT454" s="53"/>
      <c r="BU454" s="53"/>
      <c r="BV454" s="15"/>
      <c r="BW454" s="53"/>
      <c r="BX454" s="53"/>
      <c r="BY454" s="53"/>
      <c r="BZ454" s="53"/>
      <c r="CA454" s="53"/>
      <c r="CB454" s="53"/>
      <c r="CC454" s="53"/>
      <c r="CD454" s="53"/>
      <c r="CE454" s="85"/>
      <c r="CF454" s="53"/>
      <c r="CG454" s="53"/>
      <c r="CH454" s="53"/>
      <c r="CI454" s="53"/>
      <c r="CJ454" s="53"/>
      <c r="CK454" s="53"/>
      <c r="CL454" s="53"/>
    </row>
    <row r="455" spans="11:90" ht="14.25" customHeight="1" x14ac:dyDescent="0.35">
      <c r="K455" s="79"/>
      <c r="W455" s="81"/>
      <c r="AH455" s="82"/>
      <c r="AR455" s="81"/>
      <c r="AW455" s="82"/>
      <c r="BD455" s="53"/>
      <c r="BE455" s="79"/>
      <c r="BG455" s="90"/>
      <c r="BH455" s="53"/>
      <c r="BI455" s="53"/>
      <c r="BJ455" s="53"/>
      <c r="BK455" s="53"/>
      <c r="BL455" s="53"/>
      <c r="BM455" s="53"/>
      <c r="BN455" s="53"/>
      <c r="BO455" s="53"/>
      <c r="BP455" s="84"/>
      <c r="BQ455" s="53"/>
      <c r="BR455" s="53"/>
      <c r="BS455" s="53"/>
      <c r="BT455" s="53"/>
      <c r="BU455" s="53"/>
      <c r="BV455" s="15"/>
      <c r="BW455" s="53"/>
      <c r="BX455" s="53"/>
      <c r="BY455" s="53"/>
      <c r="BZ455" s="53"/>
      <c r="CA455" s="53"/>
      <c r="CB455" s="53"/>
      <c r="CC455" s="53"/>
      <c r="CD455" s="53"/>
      <c r="CE455" s="85"/>
      <c r="CF455" s="53"/>
      <c r="CG455" s="53"/>
      <c r="CH455" s="53"/>
      <c r="CI455" s="53"/>
      <c r="CJ455" s="53"/>
      <c r="CK455" s="53"/>
      <c r="CL455" s="53"/>
    </row>
    <row r="456" spans="11:90" ht="14.25" customHeight="1" x14ac:dyDescent="0.35">
      <c r="K456" s="79"/>
      <c r="W456" s="81"/>
      <c r="AH456" s="82"/>
      <c r="AR456" s="81"/>
      <c r="AW456" s="82"/>
      <c r="BD456" s="53"/>
      <c r="BE456" s="79"/>
      <c r="BG456" s="90"/>
      <c r="BH456" s="53"/>
      <c r="BI456" s="53"/>
      <c r="BJ456" s="53"/>
      <c r="BK456" s="53"/>
      <c r="BL456" s="53"/>
      <c r="BM456" s="53"/>
      <c r="BN456" s="53"/>
      <c r="BO456" s="53"/>
      <c r="BP456" s="84"/>
      <c r="BQ456" s="53"/>
      <c r="BR456" s="53"/>
      <c r="BS456" s="53"/>
      <c r="BT456" s="53"/>
      <c r="BU456" s="53"/>
      <c r="BV456" s="15"/>
      <c r="BW456" s="53"/>
      <c r="BX456" s="53"/>
      <c r="BY456" s="53"/>
      <c r="BZ456" s="53"/>
      <c r="CA456" s="53"/>
      <c r="CB456" s="53"/>
      <c r="CC456" s="53"/>
      <c r="CD456" s="53"/>
      <c r="CE456" s="85"/>
      <c r="CF456" s="53"/>
      <c r="CG456" s="53"/>
      <c r="CH456" s="53"/>
      <c r="CI456" s="53"/>
      <c r="CJ456" s="53"/>
      <c r="CK456" s="53"/>
      <c r="CL456" s="53"/>
    </row>
    <row r="457" spans="11:90" ht="14.25" customHeight="1" x14ac:dyDescent="0.35">
      <c r="K457" s="79"/>
      <c r="W457" s="81"/>
      <c r="AH457" s="82"/>
      <c r="AR457" s="81"/>
      <c r="AW457" s="82"/>
      <c r="BD457" s="53"/>
      <c r="BE457" s="79"/>
      <c r="BG457" s="90"/>
      <c r="BH457" s="53"/>
      <c r="BI457" s="53"/>
      <c r="BJ457" s="53"/>
      <c r="BK457" s="53"/>
      <c r="BL457" s="53"/>
      <c r="BM457" s="53"/>
      <c r="BN457" s="53"/>
      <c r="BO457" s="53"/>
      <c r="BP457" s="84"/>
      <c r="BQ457" s="53"/>
      <c r="BR457" s="53"/>
      <c r="BS457" s="53"/>
      <c r="BT457" s="53"/>
      <c r="BU457" s="53"/>
      <c r="BV457" s="15"/>
      <c r="BW457" s="53"/>
      <c r="BX457" s="53"/>
      <c r="BY457" s="53"/>
      <c r="BZ457" s="53"/>
      <c r="CA457" s="53"/>
      <c r="CB457" s="53"/>
      <c r="CC457" s="53"/>
      <c r="CD457" s="53"/>
      <c r="CE457" s="85"/>
      <c r="CF457" s="53"/>
      <c r="CG457" s="53"/>
      <c r="CH457" s="53"/>
      <c r="CI457" s="53"/>
      <c r="CJ457" s="53"/>
      <c r="CK457" s="53"/>
      <c r="CL457" s="53"/>
    </row>
    <row r="458" spans="11:90" ht="14.25" customHeight="1" x14ac:dyDescent="0.35">
      <c r="K458" s="79"/>
      <c r="W458" s="81"/>
      <c r="AH458" s="82"/>
      <c r="AR458" s="81"/>
      <c r="AW458" s="82"/>
      <c r="BD458" s="53"/>
      <c r="BE458" s="79"/>
      <c r="BG458" s="90"/>
      <c r="BH458" s="53"/>
      <c r="BI458" s="53"/>
      <c r="BJ458" s="53"/>
      <c r="BK458" s="53"/>
      <c r="BL458" s="53"/>
      <c r="BM458" s="53"/>
      <c r="BN458" s="53"/>
      <c r="BO458" s="53"/>
      <c r="BP458" s="84"/>
      <c r="BQ458" s="53"/>
      <c r="BR458" s="53"/>
      <c r="BS458" s="53"/>
      <c r="BT458" s="53"/>
      <c r="BU458" s="53"/>
      <c r="BV458" s="15"/>
      <c r="BW458" s="53"/>
      <c r="BX458" s="53"/>
      <c r="BY458" s="53"/>
      <c r="BZ458" s="53"/>
      <c r="CA458" s="53"/>
      <c r="CB458" s="53"/>
      <c r="CC458" s="53"/>
      <c r="CD458" s="53"/>
      <c r="CE458" s="85"/>
      <c r="CF458" s="53"/>
      <c r="CG458" s="53"/>
      <c r="CH458" s="53"/>
      <c r="CI458" s="53"/>
      <c r="CJ458" s="53"/>
      <c r="CK458" s="53"/>
      <c r="CL458" s="53"/>
    </row>
    <row r="459" spans="11:90" ht="14.25" customHeight="1" x14ac:dyDescent="0.35">
      <c r="K459" s="79"/>
      <c r="W459" s="81"/>
      <c r="AH459" s="82"/>
      <c r="AR459" s="81"/>
      <c r="AW459" s="82"/>
      <c r="BD459" s="53"/>
      <c r="BE459" s="79"/>
      <c r="BG459" s="90"/>
      <c r="BH459" s="53"/>
      <c r="BI459" s="53"/>
      <c r="BJ459" s="53"/>
      <c r="BK459" s="53"/>
      <c r="BL459" s="53"/>
      <c r="BM459" s="53"/>
      <c r="BN459" s="53"/>
      <c r="BO459" s="53"/>
      <c r="BP459" s="84"/>
      <c r="BQ459" s="53"/>
      <c r="BR459" s="53"/>
      <c r="BS459" s="53"/>
      <c r="BT459" s="53"/>
      <c r="BU459" s="53"/>
      <c r="BV459" s="15"/>
      <c r="BW459" s="53"/>
      <c r="BX459" s="53"/>
      <c r="BY459" s="53"/>
      <c r="BZ459" s="53"/>
      <c r="CA459" s="53"/>
      <c r="CB459" s="53"/>
      <c r="CC459" s="53"/>
      <c r="CD459" s="53"/>
      <c r="CE459" s="85"/>
      <c r="CF459" s="53"/>
      <c r="CG459" s="53"/>
      <c r="CH459" s="53"/>
      <c r="CI459" s="53"/>
      <c r="CJ459" s="53"/>
      <c r="CK459" s="53"/>
      <c r="CL459" s="53"/>
    </row>
    <row r="460" spans="11:90" ht="14.25" customHeight="1" x14ac:dyDescent="0.35">
      <c r="K460" s="79"/>
      <c r="W460" s="81"/>
      <c r="AH460" s="82"/>
      <c r="AR460" s="81"/>
      <c r="AW460" s="82"/>
      <c r="BD460" s="53"/>
      <c r="BE460" s="79"/>
      <c r="BG460" s="90"/>
      <c r="BH460" s="53"/>
      <c r="BI460" s="53"/>
      <c r="BJ460" s="53"/>
      <c r="BK460" s="53"/>
      <c r="BL460" s="53"/>
      <c r="BM460" s="53"/>
      <c r="BN460" s="53"/>
      <c r="BO460" s="53"/>
      <c r="BP460" s="84"/>
      <c r="BQ460" s="53"/>
      <c r="BR460" s="53"/>
      <c r="BS460" s="53"/>
      <c r="BT460" s="53"/>
      <c r="BU460" s="53"/>
      <c r="BV460" s="15"/>
      <c r="BW460" s="53"/>
      <c r="BX460" s="53"/>
      <c r="BY460" s="53"/>
      <c r="BZ460" s="53"/>
      <c r="CA460" s="53"/>
      <c r="CB460" s="53"/>
      <c r="CC460" s="53"/>
      <c r="CD460" s="53"/>
      <c r="CE460" s="85"/>
      <c r="CF460" s="53"/>
      <c r="CG460" s="53"/>
      <c r="CH460" s="53"/>
      <c r="CI460" s="53"/>
      <c r="CJ460" s="53"/>
      <c r="CK460" s="53"/>
      <c r="CL460" s="53"/>
    </row>
    <row r="461" spans="11:90" ht="14.25" customHeight="1" x14ac:dyDescent="0.35">
      <c r="K461" s="79"/>
      <c r="W461" s="81"/>
      <c r="AH461" s="82"/>
      <c r="AR461" s="81"/>
      <c r="AW461" s="82"/>
      <c r="BD461" s="53"/>
      <c r="BE461" s="79"/>
      <c r="BG461" s="90"/>
      <c r="BH461" s="53"/>
      <c r="BI461" s="53"/>
      <c r="BJ461" s="53"/>
      <c r="BK461" s="53"/>
      <c r="BL461" s="53"/>
      <c r="BM461" s="53"/>
      <c r="BN461" s="53"/>
      <c r="BO461" s="53"/>
      <c r="BP461" s="84"/>
      <c r="BQ461" s="53"/>
      <c r="BR461" s="53"/>
      <c r="BS461" s="53"/>
      <c r="BT461" s="53"/>
      <c r="BU461" s="53"/>
      <c r="BV461" s="15"/>
      <c r="BW461" s="53"/>
      <c r="BX461" s="53"/>
      <c r="BY461" s="53"/>
      <c r="BZ461" s="53"/>
      <c r="CA461" s="53"/>
      <c r="CB461" s="53"/>
      <c r="CC461" s="53"/>
      <c r="CD461" s="53"/>
      <c r="CE461" s="85"/>
      <c r="CF461" s="53"/>
      <c r="CG461" s="53"/>
      <c r="CH461" s="53"/>
      <c r="CI461" s="53"/>
      <c r="CJ461" s="53"/>
      <c r="CK461" s="53"/>
      <c r="CL461" s="53"/>
    </row>
    <row r="462" spans="11:90" ht="14.25" customHeight="1" x14ac:dyDescent="0.35">
      <c r="K462" s="79"/>
      <c r="W462" s="81"/>
      <c r="AH462" s="82"/>
      <c r="AR462" s="81"/>
      <c r="AW462" s="82"/>
      <c r="BD462" s="53"/>
      <c r="BE462" s="79"/>
      <c r="BG462" s="90"/>
      <c r="BH462" s="53"/>
      <c r="BI462" s="53"/>
      <c r="BJ462" s="53"/>
      <c r="BK462" s="53"/>
      <c r="BL462" s="53"/>
      <c r="BM462" s="53"/>
      <c r="BN462" s="53"/>
      <c r="BO462" s="53"/>
      <c r="BP462" s="84"/>
      <c r="BQ462" s="53"/>
      <c r="BR462" s="53"/>
      <c r="BS462" s="53"/>
      <c r="BT462" s="53"/>
      <c r="BU462" s="53"/>
      <c r="BV462" s="15"/>
      <c r="BW462" s="53"/>
      <c r="BX462" s="53"/>
      <c r="BY462" s="53"/>
      <c r="BZ462" s="53"/>
      <c r="CA462" s="53"/>
      <c r="CB462" s="53"/>
      <c r="CC462" s="53"/>
      <c r="CD462" s="53"/>
      <c r="CE462" s="85"/>
      <c r="CF462" s="53"/>
      <c r="CG462" s="53"/>
      <c r="CH462" s="53"/>
      <c r="CI462" s="53"/>
      <c r="CJ462" s="53"/>
      <c r="CK462" s="53"/>
      <c r="CL462" s="53"/>
    </row>
    <row r="463" spans="11:90" ht="14.25" customHeight="1" x14ac:dyDescent="0.35">
      <c r="K463" s="79"/>
      <c r="W463" s="81"/>
      <c r="AH463" s="82"/>
      <c r="AR463" s="81"/>
      <c r="AW463" s="82"/>
      <c r="BD463" s="53"/>
      <c r="BE463" s="79"/>
      <c r="BG463" s="90"/>
      <c r="BH463" s="53"/>
      <c r="BI463" s="53"/>
      <c r="BJ463" s="53"/>
      <c r="BK463" s="53"/>
      <c r="BL463" s="53"/>
      <c r="BM463" s="53"/>
      <c r="BN463" s="53"/>
      <c r="BO463" s="53"/>
      <c r="BP463" s="84"/>
      <c r="BQ463" s="53"/>
      <c r="BR463" s="53"/>
      <c r="BS463" s="53"/>
      <c r="BT463" s="53"/>
      <c r="BU463" s="53"/>
      <c r="BV463" s="15"/>
      <c r="BW463" s="53"/>
      <c r="BX463" s="53"/>
      <c r="BY463" s="53"/>
      <c r="BZ463" s="53"/>
      <c r="CA463" s="53"/>
      <c r="CB463" s="53"/>
      <c r="CC463" s="53"/>
      <c r="CD463" s="53"/>
      <c r="CE463" s="85"/>
      <c r="CF463" s="53"/>
      <c r="CG463" s="53"/>
      <c r="CH463" s="53"/>
      <c r="CI463" s="53"/>
      <c r="CJ463" s="53"/>
      <c r="CK463" s="53"/>
      <c r="CL463" s="53"/>
    </row>
    <row r="464" spans="11:90" ht="14.25" customHeight="1" x14ac:dyDescent="0.35">
      <c r="K464" s="79"/>
      <c r="W464" s="81"/>
      <c r="AH464" s="82"/>
      <c r="AR464" s="81"/>
      <c r="AW464" s="82"/>
      <c r="BD464" s="53"/>
      <c r="BE464" s="79"/>
      <c r="BG464" s="90"/>
      <c r="BH464" s="53"/>
      <c r="BI464" s="53"/>
      <c r="BJ464" s="53"/>
      <c r="BK464" s="53"/>
      <c r="BL464" s="53"/>
      <c r="BM464" s="53"/>
      <c r="BN464" s="53"/>
      <c r="BO464" s="53"/>
      <c r="BP464" s="84"/>
      <c r="BQ464" s="53"/>
      <c r="BR464" s="53"/>
      <c r="BS464" s="53"/>
      <c r="BT464" s="53"/>
      <c r="BU464" s="53"/>
      <c r="BV464" s="15"/>
      <c r="BW464" s="53"/>
      <c r="BX464" s="53"/>
      <c r="BY464" s="53"/>
      <c r="BZ464" s="53"/>
      <c r="CA464" s="53"/>
      <c r="CB464" s="53"/>
      <c r="CC464" s="53"/>
      <c r="CD464" s="53"/>
      <c r="CE464" s="85"/>
      <c r="CF464" s="53"/>
      <c r="CG464" s="53"/>
      <c r="CH464" s="53"/>
      <c r="CI464" s="53"/>
      <c r="CJ464" s="53"/>
      <c r="CK464" s="53"/>
      <c r="CL464" s="53"/>
    </row>
    <row r="465" spans="11:90" ht="14.25" customHeight="1" x14ac:dyDescent="0.35">
      <c r="K465" s="79"/>
      <c r="W465" s="81"/>
      <c r="AH465" s="82"/>
      <c r="AR465" s="81"/>
      <c r="AW465" s="82"/>
      <c r="BD465" s="53"/>
      <c r="BE465" s="79"/>
      <c r="BG465" s="90"/>
      <c r="BH465" s="53"/>
      <c r="BI465" s="53"/>
      <c r="BJ465" s="53"/>
      <c r="BK465" s="53"/>
      <c r="BL465" s="53"/>
      <c r="BM465" s="53"/>
      <c r="BN465" s="53"/>
      <c r="BO465" s="53"/>
      <c r="BP465" s="84"/>
      <c r="BQ465" s="53"/>
      <c r="BR465" s="53"/>
      <c r="BS465" s="53"/>
      <c r="BT465" s="53"/>
      <c r="BU465" s="53"/>
      <c r="BV465" s="15"/>
      <c r="BW465" s="53"/>
      <c r="BX465" s="53"/>
      <c r="BY465" s="53"/>
      <c r="BZ465" s="53"/>
      <c r="CA465" s="53"/>
      <c r="CB465" s="53"/>
      <c r="CC465" s="53"/>
      <c r="CD465" s="53"/>
      <c r="CE465" s="85"/>
      <c r="CF465" s="53"/>
      <c r="CG465" s="53"/>
      <c r="CH465" s="53"/>
      <c r="CI465" s="53"/>
      <c r="CJ465" s="53"/>
      <c r="CK465" s="53"/>
      <c r="CL465" s="53"/>
    </row>
    <row r="466" spans="11:90" ht="14.25" customHeight="1" x14ac:dyDescent="0.35">
      <c r="K466" s="79"/>
      <c r="W466" s="81"/>
      <c r="AH466" s="82"/>
      <c r="AR466" s="81"/>
      <c r="AW466" s="82"/>
      <c r="BD466" s="53"/>
      <c r="BE466" s="79"/>
      <c r="BG466" s="90"/>
      <c r="BH466" s="53"/>
      <c r="BI466" s="53"/>
      <c r="BJ466" s="53"/>
      <c r="BK466" s="53"/>
      <c r="BL466" s="53"/>
      <c r="BM466" s="53"/>
      <c r="BN466" s="53"/>
      <c r="BO466" s="53"/>
      <c r="BP466" s="84"/>
      <c r="BQ466" s="53"/>
      <c r="BR466" s="53"/>
      <c r="BS466" s="53"/>
      <c r="BT466" s="53"/>
      <c r="BU466" s="53"/>
      <c r="BV466" s="15"/>
      <c r="BW466" s="53"/>
      <c r="BX466" s="53"/>
      <c r="BY466" s="53"/>
      <c r="BZ466" s="53"/>
      <c r="CA466" s="53"/>
      <c r="CB466" s="53"/>
      <c r="CC466" s="53"/>
      <c r="CD466" s="53"/>
      <c r="CE466" s="85"/>
      <c r="CF466" s="53"/>
      <c r="CG466" s="53"/>
      <c r="CH466" s="53"/>
      <c r="CI466" s="53"/>
      <c r="CJ466" s="53"/>
      <c r="CK466" s="53"/>
      <c r="CL466" s="53"/>
    </row>
    <row r="467" spans="11:90" ht="14.25" customHeight="1" x14ac:dyDescent="0.35">
      <c r="K467" s="79"/>
      <c r="W467" s="81"/>
      <c r="AH467" s="82"/>
      <c r="AR467" s="81"/>
      <c r="AW467" s="82"/>
      <c r="BD467" s="53"/>
      <c r="BE467" s="79"/>
      <c r="BG467" s="90"/>
      <c r="BH467" s="53"/>
      <c r="BI467" s="53"/>
      <c r="BJ467" s="53"/>
      <c r="BK467" s="53"/>
      <c r="BL467" s="53"/>
      <c r="BM467" s="53"/>
      <c r="BN467" s="53"/>
      <c r="BO467" s="53"/>
      <c r="BP467" s="84"/>
      <c r="BQ467" s="53"/>
      <c r="BR467" s="53"/>
      <c r="BS467" s="53"/>
      <c r="BT467" s="53"/>
      <c r="BU467" s="53"/>
      <c r="BV467" s="15"/>
      <c r="BW467" s="53"/>
      <c r="BX467" s="53"/>
      <c r="BY467" s="53"/>
      <c r="BZ467" s="53"/>
      <c r="CA467" s="53"/>
      <c r="CB467" s="53"/>
      <c r="CC467" s="53"/>
      <c r="CD467" s="53"/>
      <c r="CE467" s="85"/>
      <c r="CF467" s="53"/>
      <c r="CG467" s="53"/>
      <c r="CH467" s="53"/>
      <c r="CI467" s="53"/>
      <c r="CJ467" s="53"/>
      <c r="CK467" s="53"/>
      <c r="CL467" s="53"/>
    </row>
    <row r="468" spans="11:90" ht="14.25" customHeight="1" x14ac:dyDescent="0.35">
      <c r="K468" s="79"/>
      <c r="W468" s="81"/>
      <c r="AH468" s="82"/>
      <c r="AR468" s="81"/>
      <c r="AW468" s="82"/>
      <c r="BD468" s="53"/>
      <c r="BE468" s="79"/>
      <c r="BG468" s="90"/>
      <c r="BH468" s="53"/>
      <c r="BI468" s="53"/>
      <c r="BJ468" s="53"/>
      <c r="BK468" s="53"/>
      <c r="BL468" s="53"/>
      <c r="BM468" s="53"/>
      <c r="BN468" s="53"/>
      <c r="BO468" s="53"/>
      <c r="BP468" s="84"/>
      <c r="BQ468" s="53"/>
      <c r="BR468" s="53"/>
      <c r="BS468" s="53"/>
      <c r="BT468" s="53"/>
      <c r="BU468" s="53"/>
      <c r="BV468" s="15"/>
      <c r="BW468" s="53"/>
      <c r="BX468" s="53"/>
      <c r="BY468" s="53"/>
      <c r="BZ468" s="53"/>
      <c r="CA468" s="53"/>
      <c r="CB468" s="53"/>
      <c r="CC468" s="53"/>
      <c r="CD468" s="53"/>
      <c r="CE468" s="85"/>
      <c r="CF468" s="53"/>
      <c r="CG468" s="53"/>
      <c r="CH468" s="53"/>
      <c r="CI468" s="53"/>
      <c r="CJ468" s="53"/>
      <c r="CK468" s="53"/>
      <c r="CL468" s="53"/>
    </row>
    <row r="469" spans="11:90" ht="14.25" customHeight="1" x14ac:dyDescent="0.35">
      <c r="K469" s="79"/>
      <c r="W469" s="81"/>
      <c r="AH469" s="82"/>
      <c r="AR469" s="81"/>
      <c r="AW469" s="82"/>
      <c r="BD469" s="53"/>
      <c r="BE469" s="79"/>
      <c r="BG469" s="90"/>
      <c r="BH469" s="53"/>
      <c r="BI469" s="53"/>
      <c r="BJ469" s="53"/>
      <c r="BK469" s="53"/>
      <c r="BL469" s="53"/>
      <c r="BM469" s="53"/>
      <c r="BN469" s="53"/>
      <c r="BO469" s="53"/>
      <c r="BP469" s="84"/>
      <c r="BQ469" s="53"/>
      <c r="BR469" s="53"/>
      <c r="BS469" s="53"/>
      <c r="BT469" s="53"/>
      <c r="BU469" s="53"/>
      <c r="BV469" s="15"/>
      <c r="BW469" s="53"/>
      <c r="BX469" s="53"/>
      <c r="BY469" s="53"/>
      <c r="BZ469" s="53"/>
      <c r="CA469" s="53"/>
      <c r="CB469" s="53"/>
      <c r="CC469" s="53"/>
      <c r="CD469" s="53"/>
      <c r="CE469" s="85"/>
      <c r="CF469" s="53"/>
      <c r="CG469" s="53"/>
      <c r="CH469" s="53"/>
      <c r="CI469" s="53"/>
      <c r="CJ469" s="53"/>
      <c r="CK469" s="53"/>
      <c r="CL469" s="53"/>
    </row>
    <row r="470" spans="11:90" ht="14.25" customHeight="1" x14ac:dyDescent="0.35">
      <c r="K470" s="79"/>
      <c r="W470" s="81"/>
      <c r="AH470" s="82"/>
      <c r="AR470" s="81"/>
      <c r="AW470" s="82"/>
      <c r="BD470" s="53"/>
      <c r="BE470" s="79"/>
      <c r="BG470" s="90"/>
      <c r="BH470" s="53"/>
      <c r="BI470" s="53"/>
      <c r="BJ470" s="53"/>
      <c r="BK470" s="53"/>
      <c r="BL470" s="53"/>
      <c r="BM470" s="53"/>
      <c r="BN470" s="53"/>
      <c r="BO470" s="53"/>
      <c r="BP470" s="84"/>
      <c r="BQ470" s="53"/>
      <c r="BR470" s="53"/>
      <c r="BS470" s="53"/>
      <c r="BT470" s="53"/>
      <c r="BU470" s="53"/>
      <c r="BV470" s="15"/>
      <c r="BW470" s="53"/>
      <c r="BX470" s="53"/>
      <c r="BY470" s="53"/>
      <c r="BZ470" s="53"/>
      <c r="CA470" s="53"/>
      <c r="CB470" s="53"/>
      <c r="CC470" s="53"/>
      <c r="CD470" s="53"/>
      <c r="CE470" s="85"/>
      <c r="CF470" s="53"/>
      <c r="CG470" s="53"/>
      <c r="CH470" s="53"/>
      <c r="CI470" s="53"/>
      <c r="CJ470" s="53"/>
      <c r="CK470" s="53"/>
      <c r="CL470" s="53"/>
    </row>
    <row r="471" spans="11:90" ht="14.25" customHeight="1" x14ac:dyDescent="0.35">
      <c r="K471" s="79"/>
      <c r="W471" s="81"/>
      <c r="AH471" s="82"/>
      <c r="AR471" s="81"/>
      <c r="AW471" s="82"/>
      <c r="BD471" s="53"/>
      <c r="BE471" s="79"/>
      <c r="BG471" s="90"/>
      <c r="BH471" s="53"/>
      <c r="BI471" s="53"/>
      <c r="BJ471" s="53"/>
      <c r="BK471" s="53"/>
      <c r="BL471" s="53"/>
      <c r="BM471" s="53"/>
      <c r="BN471" s="53"/>
      <c r="BO471" s="53"/>
      <c r="BP471" s="84"/>
      <c r="BQ471" s="53"/>
      <c r="BR471" s="53"/>
      <c r="BS471" s="53"/>
      <c r="BT471" s="53"/>
      <c r="BU471" s="53"/>
      <c r="BV471" s="15"/>
      <c r="BW471" s="53"/>
      <c r="BX471" s="53"/>
      <c r="BY471" s="53"/>
      <c r="BZ471" s="53"/>
      <c r="CA471" s="53"/>
      <c r="CB471" s="53"/>
      <c r="CC471" s="53"/>
      <c r="CD471" s="53"/>
      <c r="CE471" s="85"/>
      <c r="CF471" s="53"/>
      <c r="CG471" s="53"/>
      <c r="CH471" s="53"/>
      <c r="CI471" s="53"/>
      <c r="CJ471" s="53"/>
      <c r="CK471" s="53"/>
      <c r="CL471" s="53"/>
    </row>
    <row r="472" spans="11:90" ht="14.25" customHeight="1" x14ac:dyDescent="0.35">
      <c r="K472" s="79"/>
      <c r="W472" s="81"/>
      <c r="AH472" s="82"/>
      <c r="AR472" s="81"/>
      <c r="AW472" s="82"/>
      <c r="BD472" s="53"/>
      <c r="BE472" s="79"/>
      <c r="BG472" s="90"/>
      <c r="BH472" s="53"/>
      <c r="BI472" s="53"/>
      <c r="BJ472" s="53"/>
      <c r="BK472" s="53"/>
      <c r="BL472" s="53"/>
      <c r="BM472" s="53"/>
      <c r="BN472" s="53"/>
      <c r="BO472" s="53"/>
      <c r="BP472" s="84"/>
      <c r="BQ472" s="53"/>
      <c r="BR472" s="53"/>
      <c r="BS472" s="53"/>
      <c r="BT472" s="53"/>
      <c r="BU472" s="53"/>
      <c r="BV472" s="15"/>
      <c r="BW472" s="53"/>
      <c r="BX472" s="53"/>
      <c r="BY472" s="53"/>
      <c r="BZ472" s="53"/>
      <c r="CA472" s="53"/>
      <c r="CB472" s="53"/>
      <c r="CC472" s="53"/>
      <c r="CD472" s="53"/>
      <c r="CE472" s="85"/>
      <c r="CF472" s="53"/>
      <c r="CG472" s="53"/>
      <c r="CH472" s="53"/>
      <c r="CI472" s="53"/>
      <c r="CJ472" s="53"/>
      <c r="CK472" s="53"/>
      <c r="CL472" s="53"/>
    </row>
    <row r="473" spans="11:90" ht="14.25" customHeight="1" x14ac:dyDescent="0.35">
      <c r="K473" s="79"/>
      <c r="W473" s="81"/>
      <c r="AH473" s="82"/>
      <c r="AR473" s="81"/>
      <c r="AW473" s="82"/>
      <c r="BD473" s="53"/>
      <c r="BE473" s="79"/>
      <c r="BG473" s="90"/>
      <c r="BH473" s="53"/>
      <c r="BI473" s="53"/>
      <c r="BJ473" s="53"/>
      <c r="BK473" s="53"/>
      <c r="BL473" s="53"/>
      <c r="BM473" s="53"/>
      <c r="BN473" s="53"/>
      <c r="BO473" s="53"/>
      <c r="BP473" s="84"/>
      <c r="BQ473" s="53"/>
      <c r="BR473" s="53"/>
      <c r="BS473" s="53"/>
      <c r="BT473" s="53"/>
      <c r="BU473" s="53"/>
      <c r="BV473" s="15"/>
      <c r="BW473" s="53"/>
      <c r="BX473" s="53"/>
      <c r="BY473" s="53"/>
      <c r="BZ473" s="53"/>
      <c r="CA473" s="53"/>
      <c r="CB473" s="53"/>
      <c r="CC473" s="53"/>
      <c r="CD473" s="53"/>
      <c r="CE473" s="85"/>
      <c r="CF473" s="53"/>
      <c r="CG473" s="53"/>
      <c r="CH473" s="53"/>
      <c r="CI473" s="53"/>
      <c r="CJ473" s="53"/>
      <c r="CK473" s="53"/>
      <c r="CL473" s="53"/>
    </row>
    <row r="474" spans="11:90" ht="14.25" customHeight="1" x14ac:dyDescent="0.35">
      <c r="K474" s="79"/>
      <c r="W474" s="81"/>
      <c r="AH474" s="82"/>
      <c r="AR474" s="81"/>
      <c r="AW474" s="82"/>
      <c r="BD474" s="53"/>
      <c r="BE474" s="79"/>
      <c r="BG474" s="90"/>
      <c r="BH474" s="53"/>
      <c r="BI474" s="53"/>
      <c r="BJ474" s="53"/>
      <c r="BK474" s="53"/>
      <c r="BL474" s="53"/>
      <c r="BM474" s="53"/>
      <c r="BN474" s="53"/>
      <c r="BO474" s="53"/>
      <c r="BP474" s="84"/>
      <c r="BQ474" s="53"/>
      <c r="BR474" s="53"/>
      <c r="BS474" s="53"/>
      <c r="BT474" s="53"/>
      <c r="BU474" s="53"/>
      <c r="BV474" s="15"/>
      <c r="BW474" s="53"/>
      <c r="BX474" s="53"/>
      <c r="BY474" s="53"/>
      <c r="BZ474" s="53"/>
      <c r="CA474" s="53"/>
      <c r="CB474" s="53"/>
      <c r="CC474" s="53"/>
      <c r="CD474" s="53"/>
      <c r="CE474" s="85"/>
      <c r="CF474" s="53"/>
      <c r="CG474" s="53"/>
      <c r="CH474" s="53"/>
      <c r="CI474" s="53"/>
      <c r="CJ474" s="53"/>
      <c r="CK474" s="53"/>
      <c r="CL474" s="53"/>
    </row>
    <row r="475" spans="11:90" ht="14.25" customHeight="1" x14ac:dyDescent="0.35">
      <c r="K475" s="79"/>
      <c r="W475" s="81"/>
      <c r="AH475" s="82"/>
      <c r="AR475" s="81"/>
      <c r="AW475" s="82"/>
      <c r="BD475" s="53"/>
      <c r="BE475" s="79"/>
      <c r="BG475" s="90"/>
      <c r="BH475" s="53"/>
      <c r="BI475" s="53"/>
      <c r="BJ475" s="53"/>
      <c r="BK475" s="53"/>
      <c r="BL475" s="53"/>
      <c r="BM475" s="53"/>
      <c r="BN475" s="53"/>
      <c r="BO475" s="53"/>
      <c r="BP475" s="84"/>
      <c r="BQ475" s="53"/>
      <c r="BR475" s="53"/>
      <c r="BS475" s="53"/>
      <c r="BT475" s="53"/>
      <c r="BU475" s="53"/>
      <c r="BV475" s="15"/>
      <c r="BW475" s="53"/>
      <c r="BX475" s="53"/>
      <c r="BY475" s="53"/>
      <c r="BZ475" s="53"/>
      <c r="CA475" s="53"/>
      <c r="CB475" s="53"/>
      <c r="CC475" s="53"/>
      <c r="CD475" s="53"/>
      <c r="CE475" s="85"/>
      <c r="CF475" s="53"/>
      <c r="CG475" s="53"/>
      <c r="CH475" s="53"/>
      <c r="CI475" s="53"/>
      <c r="CJ475" s="53"/>
      <c r="CK475" s="53"/>
      <c r="CL475" s="53"/>
    </row>
    <row r="476" spans="11:90" ht="14.25" customHeight="1" x14ac:dyDescent="0.35">
      <c r="K476" s="79"/>
      <c r="W476" s="81"/>
      <c r="AH476" s="82"/>
      <c r="AR476" s="81"/>
      <c r="AW476" s="82"/>
      <c r="BD476" s="53"/>
      <c r="BE476" s="79"/>
      <c r="BG476" s="90"/>
      <c r="BH476" s="53"/>
      <c r="BI476" s="53"/>
      <c r="BJ476" s="53"/>
      <c r="BK476" s="53"/>
      <c r="BL476" s="53"/>
      <c r="BM476" s="53"/>
      <c r="BN476" s="53"/>
      <c r="BO476" s="53"/>
      <c r="BP476" s="84"/>
      <c r="BQ476" s="53"/>
      <c r="BR476" s="53"/>
      <c r="BS476" s="53"/>
      <c r="BT476" s="53"/>
      <c r="BU476" s="53"/>
      <c r="BV476" s="15"/>
      <c r="BW476" s="53"/>
      <c r="BX476" s="53"/>
      <c r="BY476" s="53"/>
      <c r="BZ476" s="53"/>
      <c r="CA476" s="53"/>
      <c r="CB476" s="53"/>
      <c r="CC476" s="53"/>
      <c r="CD476" s="53"/>
      <c r="CE476" s="85"/>
      <c r="CF476" s="53"/>
      <c r="CG476" s="53"/>
      <c r="CH476" s="53"/>
      <c r="CI476" s="53"/>
      <c r="CJ476" s="53"/>
      <c r="CK476" s="53"/>
      <c r="CL476" s="53"/>
    </row>
    <row r="477" spans="11:90" ht="14.25" customHeight="1" x14ac:dyDescent="0.35">
      <c r="K477" s="79"/>
      <c r="W477" s="81"/>
      <c r="AH477" s="82"/>
      <c r="AR477" s="81"/>
      <c r="AW477" s="82"/>
      <c r="BD477" s="53"/>
      <c r="BE477" s="79"/>
      <c r="BG477" s="90"/>
      <c r="BH477" s="53"/>
      <c r="BI477" s="53"/>
      <c r="BJ477" s="53"/>
      <c r="BK477" s="53"/>
      <c r="BL477" s="53"/>
      <c r="BM477" s="53"/>
      <c r="BN477" s="53"/>
      <c r="BO477" s="53"/>
      <c r="BP477" s="84"/>
      <c r="BQ477" s="53"/>
      <c r="BR477" s="53"/>
      <c r="BS477" s="53"/>
      <c r="BT477" s="53"/>
      <c r="BU477" s="53"/>
      <c r="BV477" s="15"/>
      <c r="BW477" s="53"/>
      <c r="BX477" s="53"/>
      <c r="BY477" s="53"/>
      <c r="BZ477" s="53"/>
      <c r="CA477" s="53"/>
      <c r="CB477" s="53"/>
      <c r="CC477" s="53"/>
      <c r="CD477" s="53"/>
      <c r="CE477" s="85"/>
      <c r="CF477" s="53"/>
      <c r="CG477" s="53"/>
      <c r="CH477" s="53"/>
      <c r="CI477" s="53"/>
      <c r="CJ477" s="53"/>
      <c r="CK477" s="53"/>
      <c r="CL477" s="53"/>
    </row>
    <row r="478" spans="11:90" ht="14.25" customHeight="1" x14ac:dyDescent="0.35">
      <c r="K478" s="79"/>
      <c r="W478" s="81"/>
      <c r="AH478" s="82"/>
      <c r="AR478" s="81"/>
      <c r="AW478" s="82"/>
      <c r="BD478" s="53"/>
      <c r="BE478" s="79"/>
      <c r="BG478" s="90"/>
      <c r="BH478" s="53"/>
      <c r="BI478" s="53"/>
      <c r="BJ478" s="53"/>
      <c r="BK478" s="53"/>
      <c r="BL478" s="53"/>
      <c r="BM478" s="53"/>
      <c r="BN478" s="53"/>
      <c r="BO478" s="53"/>
      <c r="BP478" s="84"/>
      <c r="BQ478" s="53"/>
      <c r="BR478" s="53"/>
      <c r="BS478" s="53"/>
      <c r="BT478" s="53"/>
      <c r="BU478" s="53"/>
      <c r="BV478" s="15"/>
      <c r="BW478" s="53"/>
      <c r="BX478" s="53"/>
      <c r="BY478" s="53"/>
      <c r="BZ478" s="53"/>
      <c r="CA478" s="53"/>
      <c r="CB478" s="53"/>
      <c r="CC478" s="53"/>
      <c r="CD478" s="53"/>
      <c r="CE478" s="85"/>
      <c r="CF478" s="53"/>
      <c r="CG478" s="53"/>
      <c r="CH478" s="53"/>
      <c r="CI478" s="53"/>
      <c r="CJ478" s="53"/>
      <c r="CK478" s="53"/>
      <c r="CL478" s="53"/>
    </row>
    <row r="479" spans="11:90" ht="14.25" customHeight="1" x14ac:dyDescent="0.35">
      <c r="K479" s="79"/>
      <c r="W479" s="81"/>
      <c r="AH479" s="82"/>
      <c r="AR479" s="81"/>
      <c r="AW479" s="82"/>
      <c r="BD479" s="53"/>
      <c r="BE479" s="79"/>
      <c r="BG479" s="90"/>
      <c r="BH479" s="53"/>
      <c r="BI479" s="53"/>
      <c r="BJ479" s="53"/>
      <c r="BK479" s="53"/>
      <c r="BL479" s="53"/>
      <c r="BM479" s="53"/>
      <c r="BN479" s="53"/>
      <c r="BO479" s="53"/>
      <c r="BP479" s="84"/>
      <c r="BQ479" s="53"/>
      <c r="BR479" s="53"/>
      <c r="BS479" s="53"/>
      <c r="BT479" s="53"/>
      <c r="BU479" s="53"/>
      <c r="BV479" s="15"/>
      <c r="BW479" s="53"/>
      <c r="BX479" s="53"/>
      <c r="BY479" s="53"/>
      <c r="BZ479" s="53"/>
      <c r="CA479" s="53"/>
      <c r="CB479" s="53"/>
      <c r="CC479" s="53"/>
      <c r="CD479" s="53"/>
      <c r="CE479" s="85"/>
      <c r="CF479" s="53"/>
      <c r="CG479" s="53"/>
      <c r="CH479" s="53"/>
      <c r="CI479" s="53"/>
      <c r="CJ479" s="53"/>
      <c r="CK479" s="53"/>
      <c r="CL479" s="53"/>
    </row>
    <row r="480" spans="11:90" ht="14.25" customHeight="1" x14ac:dyDescent="0.35">
      <c r="K480" s="79"/>
      <c r="W480" s="81"/>
      <c r="AH480" s="82"/>
      <c r="AR480" s="81"/>
      <c r="AW480" s="82"/>
      <c r="BD480" s="53"/>
      <c r="BE480" s="79"/>
      <c r="BG480" s="90"/>
      <c r="BH480" s="53"/>
      <c r="BI480" s="53"/>
      <c r="BJ480" s="53"/>
      <c r="BK480" s="53"/>
      <c r="BL480" s="53"/>
      <c r="BM480" s="53"/>
      <c r="BN480" s="53"/>
      <c r="BO480" s="53"/>
      <c r="BP480" s="84"/>
      <c r="BQ480" s="53"/>
      <c r="BR480" s="53"/>
      <c r="BS480" s="53"/>
      <c r="BT480" s="53"/>
      <c r="BU480" s="53"/>
      <c r="BV480" s="15"/>
      <c r="BW480" s="53"/>
      <c r="BX480" s="53"/>
      <c r="BY480" s="53"/>
      <c r="BZ480" s="53"/>
      <c r="CA480" s="53"/>
      <c r="CB480" s="53"/>
      <c r="CC480" s="53"/>
      <c r="CD480" s="53"/>
      <c r="CE480" s="85"/>
      <c r="CF480" s="53"/>
      <c r="CG480" s="53"/>
      <c r="CH480" s="53"/>
      <c r="CI480" s="53"/>
      <c r="CJ480" s="53"/>
      <c r="CK480" s="53"/>
      <c r="CL480" s="53"/>
    </row>
    <row r="481" spans="11:90" ht="14.25" customHeight="1" x14ac:dyDescent="0.35">
      <c r="K481" s="79"/>
      <c r="W481" s="81"/>
      <c r="AH481" s="82"/>
      <c r="AR481" s="81"/>
      <c r="AW481" s="82"/>
      <c r="BD481" s="53"/>
      <c r="BE481" s="79"/>
      <c r="BG481" s="90"/>
      <c r="BH481" s="53"/>
      <c r="BI481" s="53"/>
      <c r="BJ481" s="53"/>
      <c r="BK481" s="53"/>
      <c r="BL481" s="53"/>
      <c r="BM481" s="53"/>
      <c r="BN481" s="53"/>
      <c r="BO481" s="53"/>
      <c r="BP481" s="84"/>
      <c r="BQ481" s="53"/>
      <c r="BR481" s="53"/>
      <c r="BS481" s="53"/>
      <c r="BT481" s="53"/>
      <c r="BU481" s="53"/>
      <c r="BV481" s="15"/>
      <c r="BW481" s="53"/>
      <c r="BX481" s="53"/>
      <c r="BY481" s="53"/>
      <c r="BZ481" s="53"/>
      <c r="CA481" s="53"/>
      <c r="CB481" s="53"/>
      <c r="CC481" s="53"/>
      <c r="CD481" s="53"/>
      <c r="CE481" s="85"/>
      <c r="CF481" s="53"/>
      <c r="CG481" s="53"/>
      <c r="CH481" s="53"/>
      <c r="CI481" s="53"/>
      <c r="CJ481" s="53"/>
      <c r="CK481" s="53"/>
      <c r="CL481" s="53"/>
    </row>
    <row r="482" spans="11:90" ht="14.25" customHeight="1" x14ac:dyDescent="0.35">
      <c r="K482" s="79"/>
      <c r="W482" s="81"/>
      <c r="AH482" s="82"/>
      <c r="AR482" s="81"/>
      <c r="AW482" s="82"/>
      <c r="BD482" s="53"/>
      <c r="BE482" s="79"/>
      <c r="BG482" s="90"/>
      <c r="BH482" s="53"/>
      <c r="BI482" s="53"/>
      <c r="BJ482" s="53"/>
      <c r="BK482" s="53"/>
      <c r="BL482" s="53"/>
      <c r="BM482" s="53"/>
      <c r="BN482" s="53"/>
      <c r="BO482" s="53"/>
      <c r="BP482" s="84"/>
      <c r="BQ482" s="53"/>
      <c r="BR482" s="53"/>
      <c r="BS482" s="53"/>
      <c r="BT482" s="53"/>
      <c r="BU482" s="53"/>
      <c r="BV482" s="15"/>
      <c r="BW482" s="53"/>
      <c r="BX482" s="53"/>
      <c r="BY482" s="53"/>
      <c r="BZ482" s="53"/>
      <c r="CA482" s="53"/>
      <c r="CB482" s="53"/>
      <c r="CC482" s="53"/>
      <c r="CD482" s="53"/>
      <c r="CE482" s="85"/>
      <c r="CF482" s="53"/>
      <c r="CG482" s="53"/>
      <c r="CH482" s="53"/>
      <c r="CI482" s="53"/>
      <c r="CJ482" s="53"/>
      <c r="CK482" s="53"/>
      <c r="CL482" s="53"/>
    </row>
    <row r="483" spans="11:90" ht="14.25" customHeight="1" x14ac:dyDescent="0.35">
      <c r="K483" s="79"/>
      <c r="W483" s="81"/>
      <c r="AH483" s="82"/>
      <c r="AR483" s="81"/>
      <c r="AW483" s="82"/>
      <c r="BD483" s="53"/>
      <c r="BE483" s="79"/>
      <c r="BG483" s="90"/>
      <c r="BH483" s="53"/>
      <c r="BI483" s="53"/>
      <c r="BJ483" s="53"/>
      <c r="BK483" s="53"/>
      <c r="BL483" s="53"/>
      <c r="BM483" s="53"/>
      <c r="BN483" s="53"/>
      <c r="BO483" s="53"/>
      <c r="BP483" s="84"/>
      <c r="BQ483" s="53"/>
      <c r="BR483" s="53"/>
      <c r="BS483" s="53"/>
      <c r="BT483" s="53"/>
      <c r="BU483" s="53"/>
      <c r="BV483" s="15"/>
      <c r="BW483" s="53"/>
      <c r="BX483" s="53"/>
      <c r="BY483" s="53"/>
      <c r="BZ483" s="53"/>
      <c r="CA483" s="53"/>
      <c r="CB483" s="53"/>
      <c r="CC483" s="53"/>
      <c r="CD483" s="53"/>
      <c r="CE483" s="85"/>
      <c r="CF483" s="53"/>
      <c r="CG483" s="53"/>
      <c r="CH483" s="53"/>
      <c r="CI483" s="53"/>
      <c r="CJ483" s="53"/>
      <c r="CK483" s="53"/>
      <c r="CL483" s="53"/>
    </row>
    <row r="484" spans="11:90" ht="14.25" customHeight="1" x14ac:dyDescent="0.35">
      <c r="K484" s="79"/>
      <c r="W484" s="81"/>
      <c r="AH484" s="82"/>
      <c r="AR484" s="81"/>
      <c r="AW484" s="82"/>
      <c r="BD484" s="53"/>
      <c r="BE484" s="79"/>
      <c r="BG484" s="90"/>
      <c r="BH484" s="53"/>
      <c r="BI484" s="53"/>
      <c r="BJ484" s="53"/>
      <c r="BK484" s="53"/>
      <c r="BL484" s="53"/>
      <c r="BM484" s="53"/>
      <c r="BN484" s="53"/>
      <c r="BO484" s="53"/>
      <c r="BP484" s="84"/>
      <c r="BQ484" s="53"/>
      <c r="BR484" s="53"/>
      <c r="BS484" s="53"/>
      <c r="BT484" s="53"/>
      <c r="BU484" s="53"/>
      <c r="BV484" s="15"/>
      <c r="BW484" s="53"/>
      <c r="BX484" s="53"/>
      <c r="BY484" s="53"/>
      <c r="BZ484" s="53"/>
      <c r="CA484" s="53"/>
      <c r="CB484" s="53"/>
      <c r="CC484" s="53"/>
      <c r="CD484" s="53"/>
      <c r="CE484" s="85"/>
      <c r="CF484" s="53"/>
      <c r="CG484" s="53"/>
      <c r="CH484" s="53"/>
      <c r="CI484" s="53"/>
      <c r="CJ484" s="53"/>
      <c r="CK484" s="53"/>
      <c r="CL484" s="53"/>
    </row>
    <row r="485" spans="11:90" ht="14.25" customHeight="1" x14ac:dyDescent="0.35">
      <c r="K485" s="79"/>
      <c r="W485" s="81"/>
      <c r="AH485" s="82"/>
      <c r="AR485" s="81"/>
      <c r="AW485" s="82"/>
      <c r="BD485" s="53"/>
      <c r="BE485" s="79"/>
      <c r="BG485" s="90"/>
      <c r="BH485" s="53"/>
      <c r="BI485" s="53"/>
      <c r="BJ485" s="53"/>
      <c r="BK485" s="53"/>
      <c r="BL485" s="53"/>
      <c r="BM485" s="53"/>
      <c r="BN485" s="53"/>
      <c r="BO485" s="53"/>
      <c r="BP485" s="84"/>
      <c r="BQ485" s="53"/>
      <c r="BR485" s="53"/>
      <c r="BS485" s="53"/>
      <c r="BT485" s="53"/>
      <c r="BU485" s="53"/>
      <c r="BV485" s="15"/>
      <c r="BW485" s="53"/>
      <c r="BX485" s="53"/>
      <c r="BY485" s="53"/>
      <c r="BZ485" s="53"/>
      <c r="CA485" s="53"/>
      <c r="CB485" s="53"/>
      <c r="CC485" s="53"/>
      <c r="CD485" s="53"/>
      <c r="CE485" s="85"/>
      <c r="CF485" s="53"/>
      <c r="CG485" s="53"/>
      <c r="CH485" s="53"/>
      <c r="CI485" s="53"/>
      <c r="CJ485" s="53"/>
      <c r="CK485" s="53"/>
      <c r="CL485" s="53"/>
    </row>
    <row r="486" spans="11:90" ht="14.25" customHeight="1" x14ac:dyDescent="0.35">
      <c r="K486" s="79"/>
      <c r="W486" s="81"/>
      <c r="AH486" s="82"/>
      <c r="AR486" s="81"/>
      <c r="AW486" s="82"/>
      <c r="BD486" s="53"/>
      <c r="BE486" s="79"/>
      <c r="BG486" s="90"/>
      <c r="BH486" s="53"/>
      <c r="BI486" s="53"/>
      <c r="BJ486" s="53"/>
      <c r="BK486" s="53"/>
      <c r="BL486" s="53"/>
      <c r="BM486" s="53"/>
      <c r="BN486" s="53"/>
      <c r="BO486" s="53"/>
      <c r="BP486" s="84"/>
      <c r="BQ486" s="53"/>
      <c r="BR486" s="53"/>
      <c r="BS486" s="53"/>
      <c r="BT486" s="53"/>
      <c r="BU486" s="53"/>
      <c r="BV486" s="15"/>
      <c r="BW486" s="53"/>
      <c r="BX486" s="53"/>
      <c r="BY486" s="53"/>
      <c r="BZ486" s="53"/>
      <c r="CA486" s="53"/>
      <c r="CB486" s="53"/>
      <c r="CC486" s="53"/>
      <c r="CD486" s="53"/>
      <c r="CE486" s="85"/>
      <c r="CF486" s="53"/>
      <c r="CG486" s="53"/>
      <c r="CH486" s="53"/>
      <c r="CI486" s="53"/>
      <c r="CJ486" s="53"/>
      <c r="CK486" s="53"/>
      <c r="CL486" s="53"/>
    </row>
    <row r="487" spans="11:90" ht="14.25" customHeight="1" x14ac:dyDescent="0.35">
      <c r="K487" s="79"/>
      <c r="W487" s="81"/>
      <c r="AH487" s="82"/>
      <c r="AR487" s="81"/>
      <c r="AW487" s="82"/>
      <c r="BD487" s="53"/>
      <c r="BE487" s="79"/>
      <c r="BG487" s="90"/>
      <c r="BH487" s="53"/>
      <c r="BI487" s="53"/>
      <c r="BJ487" s="53"/>
      <c r="BK487" s="53"/>
      <c r="BL487" s="53"/>
      <c r="BM487" s="53"/>
      <c r="BN487" s="53"/>
      <c r="BO487" s="53"/>
      <c r="BP487" s="84"/>
      <c r="BQ487" s="53"/>
      <c r="BR487" s="53"/>
      <c r="BS487" s="53"/>
      <c r="BT487" s="53"/>
      <c r="BU487" s="53"/>
      <c r="BV487" s="15"/>
      <c r="BW487" s="53"/>
      <c r="BX487" s="53"/>
      <c r="BY487" s="53"/>
      <c r="BZ487" s="53"/>
      <c r="CA487" s="53"/>
      <c r="CB487" s="53"/>
      <c r="CC487" s="53"/>
      <c r="CD487" s="53"/>
      <c r="CE487" s="85"/>
      <c r="CF487" s="53"/>
      <c r="CG487" s="53"/>
      <c r="CH487" s="53"/>
      <c r="CI487" s="53"/>
      <c r="CJ487" s="53"/>
      <c r="CK487" s="53"/>
      <c r="CL487" s="53"/>
    </row>
    <row r="488" spans="11:90" ht="14.25" customHeight="1" x14ac:dyDescent="0.35">
      <c r="K488" s="79"/>
      <c r="W488" s="81"/>
      <c r="AH488" s="82"/>
      <c r="AR488" s="81"/>
      <c r="AW488" s="82"/>
      <c r="BD488" s="53"/>
      <c r="BE488" s="79"/>
      <c r="BG488" s="90"/>
      <c r="BH488" s="53"/>
      <c r="BI488" s="53"/>
      <c r="BJ488" s="53"/>
      <c r="BK488" s="53"/>
      <c r="BL488" s="53"/>
      <c r="BM488" s="53"/>
      <c r="BN488" s="53"/>
      <c r="BO488" s="53"/>
      <c r="BP488" s="84"/>
      <c r="BQ488" s="53"/>
      <c r="BR488" s="53"/>
      <c r="BS488" s="53"/>
      <c r="BT488" s="53"/>
      <c r="BU488" s="53"/>
      <c r="BV488" s="15"/>
      <c r="BW488" s="53"/>
      <c r="BX488" s="53"/>
      <c r="BY488" s="53"/>
      <c r="BZ488" s="53"/>
      <c r="CA488" s="53"/>
      <c r="CB488" s="53"/>
      <c r="CC488" s="53"/>
      <c r="CD488" s="53"/>
      <c r="CE488" s="85"/>
      <c r="CF488" s="53"/>
      <c r="CG488" s="53"/>
      <c r="CH488" s="53"/>
      <c r="CI488" s="53"/>
      <c r="CJ488" s="53"/>
      <c r="CK488" s="53"/>
      <c r="CL488" s="53"/>
    </row>
    <row r="489" spans="11:90" ht="14.25" customHeight="1" x14ac:dyDescent="0.35">
      <c r="K489" s="79"/>
      <c r="W489" s="81"/>
      <c r="AH489" s="82"/>
      <c r="AR489" s="81"/>
      <c r="AW489" s="82"/>
      <c r="BD489" s="53"/>
      <c r="BE489" s="79"/>
      <c r="BG489" s="90"/>
      <c r="BH489" s="53"/>
      <c r="BI489" s="53"/>
      <c r="BJ489" s="53"/>
      <c r="BK489" s="53"/>
      <c r="BL489" s="53"/>
      <c r="BM489" s="53"/>
      <c r="BN489" s="53"/>
      <c r="BO489" s="53"/>
      <c r="BP489" s="84"/>
      <c r="BQ489" s="53"/>
      <c r="BR489" s="53"/>
      <c r="BS489" s="53"/>
      <c r="BT489" s="53"/>
      <c r="BU489" s="53"/>
      <c r="BV489" s="15"/>
      <c r="BW489" s="53"/>
      <c r="BX489" s="53"/>
      <c r="BY489" s="53"/>
      <c r="BZ489" s="53"/>
      <c r="CA489" s="53"/>
      <c r="CB489" s="53"/>
      <c r="CC489" s="53"/>
      <c r="CD489" s="53"/>
      <c r="CE489" s="85"/>
      <c r="CF489" s="53"/>
      <c r="CG489" s="53"/>
      <c r="CH489" s="53"/>
      <c r="CI489" s="53"/>
      <c r="CJ489" s="53"/>
      <c r="CK489" s="53"/>
      <c r="CL489" s="53"/>
    </row>
    <row r="490" spans="11:90" ht="14.25" customHeight="1" x14ac:dyDescent="0.35">
      <c r="K490" s="79"/>
      <c r="W490" s="81"/>
      <c r="AH490" s="82"/>
      <c r="AR490" s="81"/>
      <c r="AW490" s="82"/>
      <c r="BD490" s="53"/>
      <c r="BE490" s="79"/>
      <c r="BG490" s="90"/>
      <c r="BH490" s="53"/>
      <c r="BI490" s="53"/>
      <c r="BJ490" s="53"/>
      <c r="BK490" s="53"/>
      <c r="BL490" s="53"/>
      <c r="BM490" s="53"/>
      <c r="BN490" s="53"/>
      <c r="BO490" s="53"/>
      <c r="BP490" s="84"/>
      <c r="BQ490" s="53"/>
      <c r="BR490" s="53"/>
      <c r="BS490" s="53"/>
      <c r="BT490" s="53"/>
      <c r="BU490" s="53"/>
      <c r="BV490" s="15"/>
      <c r="BW490" s="53"/>
      <c r="BX490" s="53"/>
      <c r="BY490" s="53"/>
      <c r="BZ490" s="53"/>
      <c r="CA490" s="53"/>
      <c r="CB490" s="53"/>
      <c r="CC490" s="53"/>
      <c r="CD490" s="53"/>
      <c r="CE490" s="85"/>
      <c r="CF490" s="53"/>
      <c r="CG490" s="53"/>
      <c r="CH490" s="53"/>
      <c r="CI490" s="53"/>
      <c r="CJ490" s="53"/>
      <c r="CK490" s="53"/>
      <c r="CL490" s="53"/>
    </row>
    <row r="491" spans="11:90" ht="14.25" customHeight="1" x14ac:dyDescent="0.35">
      <c r="K491" s="79"/>
      <c r="W491" s="81"/>
      <c r="AH491" s="82"/>
      <c r="AR491" s="81"/>
      <c r="AW491" s="82"/>
      <c r="BD491" s="53"/>
      <c r="BE491" s="79"/>
      <c r="BG491" s="90"/>
      <c r="BH491" s="53"/>
      <c r="BI491" s="53"/>
      <c r="BJ491" s="53"/>
      <c r="BK491" s="53"/>
      <c r="BL491" s="53"/>
      <c r="BM491" s="53"/>
      <c r="BN491" s="53"/>
      <c r="BO491" s="53"/>
      <c r="BP491" s="84"/>
      <c r="BQ491" s="53"/>
      <c r="BR491" s="53"/>
      <c r="BS491" s="53"/>
      <c r="BT491" s="53"/>
      <c r="BU491" s="53"/>
      <c r="BV491" s="15"/>
      <c r="BW491" s="53"/>
      <c r="BX491" s="53"/>
      <c r="BY491" s="53"/>
      <c r="BZ491" s="53"/>
      <c r="CA491" s="53"/>
      <c r="CB491" s="53"/>
      <c r="CC491" s="53"/>
      <c r="CD491" s="53"/>
      <c r="CE491" s="85"/>
      <c r="CF491" s="53"/>
      <c r="CG491" s="53"/>
      <c r="CH491" s="53"/>
      <c r="CI491" s="53"/>
      <c r="CJ491" s="53"/>
      <c r="CK491" s="53"/>
      <c r="CL491" s="53"/>
    </row>
    <row r="492" spans="11:90" ht="14.25" customHeight="1" x14ac:dyDescent="0.35">
      <c r="K492" s="79"/>
      <c r="W492" s="81"/>
      <c r="AH492" s="82"/>
      <c r="AR492" s="81"/>
      <c r="AW492" s="82"/>
      <c r="BD492" s="53"/>
      <c r="BE492" s="79"/>
      <c r="BG492" s="90"/>
      <c r="BH492" s="53"/>
      <c r="BI492" s="53"/>
      <c r="BJ492" s="53"/>
      <c r="BK492" s="53"/>
      <c r="BL492" s="53"/>
      <c r="BM492" s="53"/>
      <c r="BN492" s="53"/>
      <c r="BO492" s="53"/>
      <c r="BP492" s="84"/>
      <c r="BQ492" s="53"/>
      <c r="BR492" s="53"/>
      <c r="BS492" s="53"/>
      <c r="BT492" s="53"/>
      <c r="BU492" s="53"/>
      <c r="BV492" s="15"/>
      <c r="BW492" s="53"/>
      <c r="BX492" s="53"/>
      <c r="BY492" s="53"/>
      <c r="BZ492" s="53"/>
      <c r="CA492" s="53"/>
      <c r="CB492" s="53"/>
      <c r="CC492" s="53"/>
      <c r="CD492" s="53"/>
      <c r="CE492" s="85"/>
      <c r="CF492" s="53"/>
      <c r="CG492" s="53"/>
      <c r="CH492" s="53"/>
      <c r="CI492" s="53"/>
      <c r="CJ492" s="53"/>
      <c r="CK492" s="53"/>
      <c r="CL492" s="53"/>
    </row>
    <row r="493" spans="11:90" ht="14.25" customHeight="1" x14ac:dyDescent="0.35">
      <c r="K493" s="79"/>
      <c r="W493" s="81"/>
      <c r="AH493" s="82"/>
      <c r="AR493" s="81"/>
      <c r="AW493" s="82"/>
      <c r="BD493" s="53"/>
      <c r="BE493" s="79"/>
      <c r="BG493" s="90"/>
      <c r="BH493" s="53"/>
      <c r="BI493" s="53"/>
      <c r="BJ493" s="53"/>
      <c r="BK493" s="53"/>
      <c r="BL493" s="53"/>
      <c r="BM493" s="53"/>
      <c r="BN493" s="53"/>
      <c r="BO493" s="53"/>
      <c r="BP493" s="84"/>
      <c r="BQ493" s="53"/>
      <c r="BR493" s="53"/>
      <c r="BS493" s="53"/>
      <c r="BT493" s="53"/>
      <c r="BU493" s="53"/>
      <c r="BV493" s="15"/>
      <c r="BW493" s="53"/>
      <c r="BX493" s="53"/>
      <c r="BY493" s="53"/>
      <c r="BZ493" s="53"/>
      <c r="CA493" s="53"/>
      <c r="CB493" s="53"/>
      <c r="CC493" s="53"/>
      <c r="CD493" s="53"/>
      <c r="CE493" s="85"/>
      <c r="CF493" s="53"/>
      <c r="CG493" s="53"/>
      <c r="CH493" s="53"/>
      <c r="CI493" s="53"/>
      <c r="CJ493" s="53"/>
      <c r="CK493" s="53"/>
      <c r="CL493" s="53"/>
    </row>
    <row r="494" spans="11:90" ht="14.25" customHeight="1" x14ac:dyDescent="0.35">
      <c r="K494" s="79"/>
      <c r="W494" s="81"/>
      <c r="AH494" s="82"/>
      <c r="AR494" s="81"/>
      <c r="AW494" s="82"/>
      <c r="BD494" s="53"/>
      <c r="BE494" s="79"/>
      <c r="BG494" s="90"/>
      <c r="BH494" s="53"/>
      <c r="BI494" s="53"/>
      <c r="BJ494" s="53"/>
      <c r="BK494" s="53"/>
      <c r="BL494" s="53"/>
      <c r="BM494" s="53"/>
      <c r="BN494" s="53"/>
      <c r="BO494" s="53"/>
      <c r="BP494" s="84"/>
      <c r="BQ494" s="53"/>
      <c r="BR494" s="53"/>
      <c r="BS494" s="53"/>
      <c r="BT494" s="53"/>
      <c r="BU494" s="53"/>
      <c r="BV494" s="15"/>
      <c r="BW494" s="53"/>
      <c r="BX494" s="53"/>
      <c r="BY494" s="53"/>
      <c r="BZ494" s="53"/>
      <c r="CA494" s="53"/>
      <c r="CB494" s="53"/>
      <c r="CC494" s="53"/>
      <c r="CD494" s="53"/>
      <c r="CE494" s="85"/>
      <c r="CF494" s="53"/>
      <c r="CG494" s="53"/>
      <c r="CH494" s="53"/>
      <c r="CI494" s="53"/>
      <c r="CJ494" s="53"/>
      <c r="CK494" s="53"/>
      <c r="CL494" s="53"/>
    </row>
    <row r="495" spans="11:90" ht="14.25" customHeight="1" x14ac:dyDescent="0.35">
      <c r="K495" s="79"/>
      <c r="W495" s="81"/>
      <c r="AH495" s="82"/>
      <c r="AR495" s="81"/>
      <c r="AW495" s="82"/>
      <c r="BD495" s="53"/>
      <c r="BE495" s="79"/>
      <c r="BG495" s="90"/>
      <c r="BH495" s="53"/>
      <c r="BI495" s="53"/>
      <c r="BJ495" s="53"/>
      <c r="BK495" s="53"/>
      <c r="BL495" s="53"/>
      <c r="BM495" s="53"/>
      <c r="BN495" s="53"/>
      <c r="BO495" s="53"/>
      <c r="BP495" s="84"/>
      <c r="BQ495" s="53"/>
      <c r="BR495" s="53"/>
      <c r="BS495" s="53"/>
      <c r="BT495" s="53"/>
      <c r="BU495" s="53"/>
      <c r="BV495" s="15"/>
      <c r="BW495" s="53"/>
      <c r="BX495" s="53"/>
      <c r="BY495" s="53"/>
      <c r="BZ495" s="53"/>
      <c r="CA495" s="53"/>
      <c r="CB495" s="53"/>
      <c r="CC495" s="53"/>
      <c r="CD495" s="53"/>
      <c r="CE495" s="85"/>
      <c r="CF495" s="53"/>
      <c r="CG495" s="53"/>
      <c r="CH495" s="53"/>
      <c r="CI495" s="53"/>
      <c r="CJ495" s="53"/>
      <c r="CK495" s="53"/>
      <c r="CL495" s="53"/>
    </row>
    <row r="496" spans="11:90" ht="14.25" customHeight="1" x14ac:dyDescent="0.35">
      <c r="K496" s="79"/>
      <c r="W496" s="81"/>
      <c r="AH496" s="82"/>
      <c r="AR496" s="81"/>
      <c r="AW496" s="82"/>
      <c r="BD496" s="53"/>
      <c r="BE496" s="79"/>
      <c r="BG496" s="90"/>
      <c r="BH496" s="53"/>
      <c r="BI496" s="53"/>
      <c r="BJ496" s="53"/>
      <c r="BK496" s="53"/>
      <c r="BL496" s="53"/>
      <c r="BM496" s="53"/>
      <c r="BN496" s="53"/>
      <c r="BO496" s="53"/>
      <c r="BP496" s="84"/>
      <c r="BQ496" s="53"/>
      <c r="BR496" s="53"/>
      <c r="BS496" s="53"/>
      <c r="BT496" s="53"/>
      <c r="BU496" s="53"/>
      <c r="BV496" s="15"/>
      <c r="BW496" s="53"/>
      <c r="BX496" s="53"/>
      <c r="BY496" s="53"/>
      <c r="BZ496" s="53"/>
      <c r="CA496" s="53"/>
      <c r="CB496" s="53"/>
      <c r="CC496" s="53"/>
      <c r="CD496" s="53"/>
      <c r="CE496" s="85"/>
      <c r="CF496" s="53"/>
      <c r="CG496" s="53"/>
      <c r="CH496" s="53"/>
      <c r="CI496" s="53"/>
      <c r="CJ496" s="53"/>
      <c r="CK496" s="53"/>
      <c r="CL496" s="53"/>
    </row>
    <row r="497" spans="11:90" ht="14.25" customHeight="1" x14ac:dyDescent="0.35">
      <c r="K497" s="79"/>
      <c r="W497" s="81"/>
      <c r="AH497" s="82"/>
      <c r="AR497" s="81"/>
      <c r="AW497" s="82"/>
      <c r="BD497" s="53"/>
      <c r="BE497" s="79"/>
      <c r="BG497" s="90"/>
      <c r="BH497" s="53"/>
      <c r="BI497" s="53"/>
      <c r="BJ497" s="53"/>
      <c r="BK497" s="53"/>
      <c r="BL497" s="53"/>
      <c r="BM497" s="53"/>
      <c r="BN497" s="53"/>
      <c r="BO497" s="53"/>
      <c r="BP497" s="84"/>
      <c r="BQ497" s="53"/>
      <c r="BR497" s="53"/>
      <c r="BS497" s="53"/>
      <c r="BT497" s="53"/>
      <c r="BU497" s="53"/>
      <c r="BV497" s="15"/>
      <c r="BW497" s="53"/>
      <c r="BX497" s="53"/>
      <c r="BY497" s="53"/>
      <c r="BZ497" s="53"/>
      <c r="CA497" s="53"/>
      <c r="CB497" s="53"/>
      <c r="CC497" s="53"/>
      <c r="CD497" s="53"/>
      <c r="CE497" s="85"/>
      <c r="CF497" s="53"/>
      <c r="CG497" s="53"/>
      <c r="CH497" s="53"/>
      <c r="CI497" s="53"/>
      <c r="CJ497" s="53"/>
      <c r="CK497" s="53"/>
      <c r="CL497" s="53"/>
    </row>
    <row r="498" spans="11:90" ht="14.25" customHeight="1" x14ac:dyDescent="0.35">
      <c r="K498" s="79"/>
      <c r="W498" s="81"/>
      <c r="AH498" s="82"/>
      <c r="AR498" s="81"/>
      <c r="AW498" s="82"/>
      <c r="BD498" s="53"/>
      <c r="BE498" s="79"/>
      <c r="BG498" s="90"/>
      <c r="BH498" s="53"/>
      <c r="BI498" s="53"/>
      <c r="BJ498" s="53"/>
      <c r="BK498" s="53"/>
      <c r="BL498" s="53"/>
      <c r="BM498" s="53"/>
      <c r="BN498" s="53"/>
      <c r="BO498" s="53"/>
      <c r="BP498" s="84"/>
      <c r="BQ498" s="53"/>
      <c r="BR498" s="53"/>
      <c r="BS498" s="53"/>
      <c r="BT498" s="53"/>
      <c r="BU498" s="53"/>
      <c r="BV498" s="15"/>
      <c r="BW498" s="53"/>
      <c r="BX498" s="53"/>
      <c r="BY498" s="53"/>
      <c r="BZ498" s="53"/>
      <c r="CA498" s="53"/>
      <c r="CB498" s="53"/>
      <c r="CC498" s="53"/>
      <c r="CD498" s="53"/>
      <c r="CE498" s="85"/>
      <c r="CF498" s="53"/>
      <c r="CG498" s="53"/>
      <c r="CH498" s="53"/>
      <c r="CI498" s="53"/>
      <c r="CJ498" s="53"/>
      <c r="CK498" s="53"/>
      <c r="CL498" s="53"/>
    </row>
    <row r="499" spans="11:90" ht="14.25" customHeight="1" x14ac:dyDescent="0.35">
      <c r="K499" s="79"/>
      <c r="W499" s="81"/>
      <c r="AH499" s="82"/>
      <c r="AR499" s="81"/>
      <c r="AW499" s="82"/>
      <c r="BD499" s="53"/>
      <c r="BE499" s="79"/>
      <c r="BG499" s="90"/>
      <c r="BH499" s="53"/>
      <c r="BI499" s="53"/>
      <c r="BJ499" s="53"/>
      <c r="BK499" s="53"/>
      <c r="BL499" s="53"/>
      <c r="BM499" s="53"/>
      <c r="BN499" s="53"/>
      <c r="BO499" s="53"/>
      <c r="BP499" s="84"/>
      <c r="BQ499" s="53"/>
      <c r="BR499" s="53"/>
      <c r="BS499" s="53"/>
      <c r="BT499" s="53"/>
      <c r="BU499" s="53"/>
      <c r="BV499" s="15"/>
      <c r="BW499" s="53"/>
      <c r="BX499" s="53"/>
      <c r="BY499" s="53"/>
      <c r="BZ499" s="53"/>
      <c r="CA499" s="53"/>
      <c r="CB499" s="53"/>
      <c r="CC499" s="53"/>
      <c r="CD499" s="53"/>
      <c r="CE499" s="85"/>
      <c r="CF499" s="53"/>
      <c r="CG499" s="53"/>
      <c r="CH499" s="53"/>
      <c r="CI499" s="53"/>
      <c r="CJ499" s="53"/>
      <c r="CK499" s="53"/>
      <c r="CL499" s="53"/>
    </row>
    <row r="500" spans="11:90" ht="14.25" customHeight="1" x14ac:dyDescent="0.35">
      <c r="K500" s="79"/>
      <c r="W500" s="81"/>
      <c r="AH500" s="82"/>
      <c r="AR500" s="81"/>
      <c r="AW500" s="82"/>
      <c r="BD500" s="53"/>
      <c r="BE500" s="79"/>
      <c r="BG500" s="90"/>
      <c r="BH500" s="53"/>
      <c r="BI500" s="53"/>
      <c r="BJ500" s="53"/>
      <c r="BK500" s="53"/>
      <c r="BL500" s="53"/>
      <c r="BM500" s="53"/>
      <c r="BN500" s="53"/>
      <c r="BO500" s="53"/>
      <c r="BP500" s="84"/>
      <c r="BQ500" s="53"/>
      <c r="BR500" s="53"/>
      <c r="BS500" s="53"/>
      <c r="BT500" s="53"/>
      <c r="BU500" s="53"/>
      <c r="BV500" s="15"/>
      <c r="BW500" s="53"/>
      <c r="BX500" s="53"/>
      <c r="BY500" s="53"/>
      <c r="BZ500" s="53"/>
      <c r="CA500" s="53"/>
      <c r="CB500" s="53"/>
      <c r="CC500" s="53"/>
      <c r="CD500" s="53"/>
      <c r="CE500" s="85"/>
      <c r="CF500" s="53"/>
      <c r="CG500" s="53"/>
      <c r="CH500" s="53"/>
      <c r="CI500" s="53"/>
      <c r="CJ500" s="53"/>
      <c r="CK500" s="53"/>
      <c r="CL500" s="53"/>
    </row>
    <row r="501" spans="11:90" ht="14.25" customHeight="1" x14ac:dyDescent="0.35">
      <c r="K501" s="79"/>
      <c r="W501" s="81"/>
      <c r="AH501" s="82"/>
      <c r="AR501" s="81"/>
      <c r="AW501" s="82"/>
      <c r="BD501" s="53"/>
      <c r="BE501" s="79"/>
      <c r="BG501" s="90"/>
      <c r="BH501" s="53"/>
      <c r="BI501" s="53"/>
      <c r="BJ501" s="53"/>
      <c r="BK501" s="53"/>
      <c r="BL501" s="53"/>
      <c r="BM501" s="53"/>
      <c r="BN501" s="53"/>
      <c r="BO501" s="53"/>
      <c r="BP501" s="84"/>
      <c r="BQ501" s="53"/>
      <c r="BR501" s="53"/>
      <c r="BS501" s="53"/>
      <c r="BT501" s="53"/>
      <c r="BU501" s="53"/>
      <c r="BV501" s="15"/>
      <c r="BW501" s="53"/>
      <c r="BX501" s="53"/>
      <c r="BY501" s="53"/>
      <c r="BZ501" s="53"/>
      <c r="CA501" s="53"/>
      <c r="CB501" s="53"/>
      <c r="CC501" s="53"/>
      <c r="CD501" s="53"/>
      <c r="CE501" s="85"/>
      <c r="CF501" s="53"/>
      <c r="CG501" s="53"/>
      <c r="CH501" s="53"/>
      <c r="CI501" s="53"/>
      <c r="CJ501" s="53"/>
      <c r="CK501" s="53"/>
      <c r="CL501" s="53"/>
    </row>
    <row r="502" spans="11:90" ht="14.25" customHeight="1" x14ac:dyDescent="0.35">
      <c r="K502" s="79"/>
      <c r="W502" s="81"/>
      <c r="AH502" s="82"/>
      <c r="AR502" s="81"/>
      <c r="AW502" s="82"/>
      <c r="BD502" s="53"/>
      <c r="BE502" s="79"/>
      <c r="BG502" s="90"/>
      <c r="BH502" s="53"/>
      <c r="BI502" s="53"/>
      <c r="BJ502" s="53"/>
      <c r="BK502" s="53"/>
      <c r="BL502" s="53"/>
      <c r="BM502" s="53"/>
      <c r="BN502" s="53"/>
      <c r="BO502" s="53"/>
      <c r="BP502" s="84"/>
      <c r="BQ502" s="53"/>
      <c r="BR502" s="53"/>
      <c r="BS502" s="53"/>
      <c r="BT502" s="53"/>
      <c r="BU502" s="53"/>
      <c r="BV502" s="15"/>
      <c r="BW502" s="53"/>
      <c r="BX502" s="53"/>
      <c r="BY502" s="53"/>
      <c r="BZ502" s="53"/>
      <c r="CA502" s="53"/>
      <c r="CB502" s="53"/>
      <c r="CC502" s="53"/>
      <c r="CD502" s="53"/>
      <c r="CE502" s="85"/>
      <c r="CF502" s="53"/>
      <c r="CG502" s="53"/>
      <c r="CH502" s="53"/>
      <c r="CI502" s="53"/>
      <c r="CJ502" s="53"/>
      <c r="CK502" s="53"/>
      <c r="CL502" s="53"/>
    </row>
    <row r="503" spans="11:90" ht="14.25" customHeight="1" x14ac:dyDescent="0.35">
      <c r="K503" s="79"/>
      <c r="W503" s="81"/>
      <c r="AH503" s="82"/>
      <c r="AR503" s="81"/>
      <c r="AW503" s="82"/>
      <c r="BD503" s="53"/>
      <c r="BE503" s="79"/>
      <c r="BG503" s="90"/>
      <c r="BH503" s="53"/>
      <c r="BI503" s="53"/>
      <c r="BJ503" s="53"/>
      <c r="BK503" s="53"/>
      <c r="BL503" s="53"/>
      <c r="BM503" s="53"/>
      <c r="BN503" s="53"/>
      <c r="BO503" s="53"/>
      <c r="BP503" s="84"/>
      <c r="BQ503" s="53"/>
      <c r="BR503" s="53"/>
      <c r="BS503" s="53"/>
      <c r="BT503" s="53"/>
      <c r="BU503" s="53"/>
      <c r="BV503" s="15"/>
      <c r="BW503" s="53"/>
      <c r="BX503" s="53"/>
      <c r="BY503" s="53"/>
      <c r="BZ503" s="53"/>
      <c r="CA503" s="53"/>
      <c r="CB503" s="53"/>
      <c r="CC503" s="53"/>
      <c r="CD503" s="53"/>
      <c r="CE503" s="85"/>
      <c r="CF503" s="53"/>
      <c r="CG503" s="53"/>
      <c r="CH503" s="53"/>
      <c r="CI503" s="53"/>
      <c r="CJ503" s="53"/>
      <c r="CK503" s="53"/>
      <c r="CL503" s="53"/>
    </row>
    <row r="504" spans="11:90" ht="14.25" customHeight="1" x14ac:dyDescent="0.35">
      <c r="K504" s="79"/>
      <c r="W504" s="81"/>
      <c r="AH504" s="82"/>
      <c r="AR504" s="81"/>
      <c r="AW504" s="82"/>
      <c r="BD504" s="53"/>
      <c r="BE504" s="79"/>
      <c r="BG504" s="90"/>
      <c r="BH504" s="53"/>
      <c r="BI504" s="53"/>
      <c r="BJ504" s="53"/>
      <c r="BK504" s="53"/>
      <c r="BL504" s="53"/>
      <c r="BM504" s="53"/>
      <c r="BN504" s="53"/>
      <c r="BO504" s="53"/>
      <c r="BP504" s="84"/>
      <c r="BQ504" s="53"/>
      <c r="BR504" s="53"/>
      <c r="BS504" s="53"/>
      <c r="BT504" s="53"/>
      <c r="BU504" s="53"/>
      <c r="BV504" s="15"/>
      <c r="BW504" s="53"/>
      <c r="BX504" s="53"/>
      <c r="BY504" s="53"/>
      <c r="BZ504" s="53"/>
      <c r="CA504" s="53"/>
      <c r="CB504" s="53"/>
      <c r="CC504" s="53"/>
      <c r="CD504" s="53"/>
      <c r="CE504" s="85"/>
      <c r="CF504" s="53"/>
      <c r="CG504" s="53"/>
      <c r="CH504" s="53"/>
      <c r="CI504" s="53"/>
      <c r="CJ504" s="53"/>
      <c r="CK504" s="53"/>
      <c r="CL504" s="53"/>
    </row>
    <row r="505" spans="11:90" ht="14.25" customHeight="1" x14ac:dyDescent="0.35">
      <c r="K505" s="79"/>
      <c r="W505" s="81"/>
      <c r="AH505" s="82"/>
      <c r="AR505" s="81"/>
      <c r="AW505" s="82"/>
      <c r="BD505" s="53"/>
      <c r="BE505" s="79"/>
      <c r="BG505" s="90"/>
      <c r="BH505" s="53"/>
      <c r="BI505" s="53"/>
      <c r="BJ505" s="53"/>
      <c r="BK505" s="53"/>
      <c r="BL505" s="53"/>
      <c r="BM505" s="53"/>
      <c r="BN505" s="53"/>
      <c r="BO505" s="53"/>
      <c r="BP505" s="84"/>
      <c r="BQ505" s="53"/>
      <c r="BR505" s="53"/>
      <c r="BS505" s="53"/>
      <c r="BT505" s="53"/>
      <c r="BU505" s="53"/>
      <c r="BV505" s="15"/>
      <c r="BW505" s="53"/>
      <c r="BX505" s="53"/>
      <c r="BY505" s="53"/>
      <c r="BZ505" s="53"/>
      <c r="CA505" s="53"/>
      <c r="CB505" s="53"/>
      <c r="CC505" s="53"/>
      <c r="CD505" s="53"/>
      <c r="CE505" s="85"/>
      <c r="CF505" s="53"/>
      <c r="CG505" s="53"/>
      <c r="CH505" s="53"/>
      <c r="CI505" s="53"/>
      <c r="CJ505" s="53"/>
      <c r="CK505" s="53"/>
      <c r="CL505" s="53"/>
    </row>
    <row r="506" spans="11:90" ht="14.25" customHeight="1" x14ac:dyDescent="0.35">
      <c r="K506" s="79"/>
      <c r="W506" s="81"/>
      <c r="AH506" s="82"/>
      <c r="AR506" s="81"/>
      <c r="AW506" s="82"/>
      <c r="BD506" s="53"/>
      <c r="BE506" s="79"/>
      <c r="BG506" s="90"/>
      <c r="BH506" s="53"/>
      <c r="BI506" s="53"/>
      <c r="BJ506" s="53"/>
      <c r="BK506" s="53"/>
      <c r="BL506" s="53"/>
      <c r="BM506" s="53"/>
      <c r="BN506" s="53"/>
      <c r="BO506" s="53"/>
      <c r="BP506" s="84"/>
      <c r="BQ506" s="53"/>
      <c r="BR506" s="53"/>
      <c r="BS506" s="53"/>
      <c r="BT506" s="53"/>
      <c r="BU506" s="53"/>
      <c r="BV506" s="15"/>
      <c r="BW506" s="53"/>
      <c r="BX506" s="53"/>
      <c r="BY506" s="53"/>
      <c r="BZ506" s="53"/>
      <c r="CA506" s="53"/>
      <c r="CB506" s="53"/>
      <c r="CC506" s="53"/>
      <c r="CD506" s="53"/>
      <c r="CE506" s="85"/>
      <c r="CF506" s="53"/>
      <c r="CG506" s="53"/>
      <c r="CH506" s="53"/>
      <c r="CI506" s="53"/>
      <c r="CJ506" s="53"/>
      <c r="CK506" s="53"/>
      <c r="CL506" s="53"/>
    </row>
    <row r="507" spans="11:90" ht="14.25" customHeight="1" x14ac:dyDescent="0.35">
      <c r="K507" s="79"/>
      <c r="W507" s="81"/>
      <c r="AH507" s="82"/>
      <c r="AR507" s="81"/>
      <c r="AW507" s="82"/>
      <c r="BD507" s="53"/>
      <c r="BE507" s="79"/>
      <c r="BG507" s="90"/>
      <c r="BH507" s="53"/>
      <c r="BI507" s="53"/>
      <c r="BJ507" s="53"/>
      <c r="BK507" s="53"/>
      <c r="BL507" s="53"/>
      <c r="BM507" s="53"/>
      <c r="BN507" s="53"/>
      <c r="BO507" s="53"/>
      <c r="BP507" s="84"/>
      <c r="BQ507" s="53"/>
      <c r="BR507" s="53"/>
      <c r="BS507" s="53"/>
      <c r="BT507" s="53"/>
      <c r="BU507" s="53"/>
      <c r="BV507" s="15"/>
      <c r="BW507" s="53"/>
      <c r="BX507" s="53"/>
      <c r="BY507" s="53"/>
      <c r="BZ507" s="53"/>
      <c r="CA507" s="53"/>
      <c r="CB507" s="53"/>
      <c r="CC507" s="53"/>
      <c r="CD507" s="53"/>
      <c r="CE507" s="85"/>
      <c r="CF507" s="53"/>
      <c r="CG507" s="53"/>
      <c r="CH507" s="53"/>
      <c r="CI507" s="53"/>
      <c r="CJ507" s="53"/>
      <c r="CK507" s="53"/>
      <c r="CL507" s="53"/>
    </row>
    <row r="508" spans="11:90" ht="14.25" customHeight="1" x14ac:dyDescent="0.35">
      <c r="K508" s="79"/>
      <c r="W508" s="81"/>
      <c r="AH508" s="82"/>
      <c r="AR508" s="81"/>
      <c r="AW508" s="82"/>
      <c r="BD508" s="53"/>
      <c r="BE508" s="79"/>
      <c r="BG508" s="90"/>
      <c r="BH508" s="53"/>
      <c r="BI508" s="53"/>
      <c r="BJ508" s="53"/>
      <c r="BK508" s="53"/>
      <c r="BL508" s="53"/>
      <c r="BM508" s="53"/>
      <c r="BN508" s="53"/>
      <c r="BO508" s="53"/>
      <c r="BP508" s="84"/>
      <c r="BQ508" s="53"/>
      <c r="BR508" s="53"/>
      <c r="BS508" s="53"/>
      <c r="BT508" s="53"/>
      <c r="BU508" s="53"/>
      <c r="BV508" s="15"/>
      <c r="BW508" s="53"/>
      <c r="BX508" s="53"/>
      <c r="BY508" s="53"/>
      <c r="BZ508" s="53"/>
      <c r="CA508" s="53"/>
      <c r="CB508" s="53"/>
      <c r="CC508" s="53"/>
      <c r="CD508" s="53"/>
      <c r="CE508" s="85"/>
      <c r="CF508" s="53"/>
      <c r="CG508" s="53"/>
      <c r="CH508" s="53"/>
      <c r="CI508" s="53"/>
      <c r="CJ508" s="53"/>
      <c r="CK508" s="53"/>
      <c r="CL508" s="53"/>
    </row>
    <row r="509" spans="11:90" ht="14.25" customHeight="1" x14ac:dyDescent="0.35">
      <c r="K509" s="79"/>
      <c r="W509" s="81"/>
      <c r="AH509" s="82"/>
      <c r="AR509" s="81"/>
      <c r="AW509" s="82"/>
      <c r="BD509" s="53"/>
      <c r="BE509" s="79"/>
      <c r="BG509" s="90"/>
      <c r="BH509" s="53"/>
      <c r="BI509" s="53"/>
      <c r="BJ509" s="53"/>
      <c r="BK509" s="53"/>
      <c r="BL509" s="53"/>
      <c r="BM509" s="53"/>
      <c r="BN509" s="53"/>
      <c r="BO509" s="53"/>
      <c r="BP509" s="84"/>
      <c r="BQ509" s="53"/>
      <c r="BR509" s="53"/>
      <c r="BS509" s="53"/>
      <c r="BT509" s="53"/>
      <c r="BU509" s="53"/>
      <c r="BV509" s="15"/>
      <c r="BW509" s="53"/>
      <c r="BX509" s="53"/>
      <c r="BY509" s="53"/>
      <c r="BZ509" s="53"/>
      <c r="CA509" s="53"/>
      <c r="CB509" s="53"/>
      <c r="CC509" s="53"/>
      <c r="CD509" s="53"/>
      <c r="CE509" s="85"/>
      <c r="CF509" s="53"/>
      <c r="CG509" s="53"/>
      <c r="CH509" s="53"/>
      <c r="CI509" s="53"/>
      <c r="CJ509" s="53"/>
      <c r="CK509" s="53"/>
      <c r="CL509" s="53"/>
    </row>
    <row r="510" spans="11:90" ht="14.25" customHeight="1" x14ac:dyDescent="0.35">
      <c r="K510" s="79"/>
      <c r="W510" s="81"/>
      <c r="AH510" s="82"/>
      <c r="AR510" s="81"/>
      <c r="AW510" s="82"/>
      <c r="BD510" s="53"/>
      <c r="BE510" s="79"/>
      <c r="BG510" s="90"/>
      <c r="BH510" s="53"/>
      <c r="BI510" s="53"/>
      <c r="BJ510" s="53"/>
      <c r="BK510" s="53"/>
      <c r="BL510" s="53"/>
      <c r="BM510" s="53"/>
      <c r="BN510" s="53"/>
      <c r="BO510" s="53"/>
      <c r="BP510" s="84"/>
      <c r="BQ510" s="53"/>
      <c r="BR510" s="53"/>
      <c r="BS510" s="53"/>
      <c r="BT510" s="53"/>
      <c r="BU510" s="53"/>
      <c r="BV510" s="15"/>
      <c r="BW510" s="53"/>
      <c r="BX510" s="53"/>
      <c r="BY510" s="53"/>
      <c r="BZ510" s="53"/>
      <c r="CA510" s="53"/>
      <c r="CB510" s="53"/>
      <c r="CC510" s="53"/>
      <c r="CD510" s="53"/>
      <c r="CE510" s="85"/>
      <c r="CF510" s="53"/>
      <c r="CG510" s="53"/>
      <c r="CH510" s="53"/>
      <c r="CI510" s="53"/>
      <c r="CJ510" s="53"/>
      <c r="CK510" s="53"/>
      <c r="CL510" s="53"/>
    </row>
    <row r="511" spans="11:90" ht="14.25" customHeight="1" x14ac:dyDescent="0.35">
      <c r="K511" s="79"/>
      <c r="W511" s="81"/>
      <c r="AH511" s="82"/>
      <c r="AR511" s="81"/>
      <c r="AW511" s="82"/>
      <c r="BD511" s="53"/>
      <c r="BE511" s="79"/>
      <c r="BG511" s="90"/>
      <c r="BH511" s="53"/>
      <c r="BI511" s="53"/>
      <c r="BJ511" s="53"/>
      <c r="BK511" s="53"/>
      <c r="BL511" s="53"/>
      <c r="BM511" s="53"/>
      <c r="BN511" s="53"/>
      <c r="BO511" s="53"/>
      <c r="BP511" s="84"/>
      <c r="BQ511" s="53"/>
      <c r="BR511" s="53"/>
      <c r="BS511" s="53"/>
      <c r="BT511" s="53"/>
      <c r="BU511" s="53"/>
      <c r="BV511" s="15"/>
      <c r="BW511" s="53"/>
      <c r="BX511" s="53"/>
      <c r="BY511" s="53"/>
      <c r="BZ511" s="53"/>
      <c r="CA511" s="53"/>
      <c r="CB511" s="53"/>
      <c r="CC511" s="53"/>
      <c r="CD511" s="53"/>
      <c r="CE511" s="85"/>
      <c r="CF511" s="53"/>
      <c r="CG511" s="53"/>
      <c r="CH511" s="53"/>
      <c r="CI511" s="53"/>
      <c r="CJ511" s="53"/>
      <c r="CK511" s="53"/>
      <c r="CL511" s="53"/>
    </row>
    <row r="512" spans="11:90" ht="14.25" customHeight="1" x14ac:dyDescent="0.35">
      <c r="K512" s="79"/>
      <c r="W512" s="81"/>
      <c r="AH512" s="82"/>
      <c r="AR512" s="81"/>
      <c r="AW512" s="82"/>
      <c r="BD512" s="53"/>
      <c r="BE512" s="79"/>
      <c r="BG512" s="90"/>
      <c r="BH512" s="53"/>
      <c r="BI512" s="53"/>
      <c r="BJ512" s="53"/>
      <c r="BK512" s="53"/>
      <c r="BL512" s="53"/>
      <c r="BM512" s="53"/>
      <c r="BN512" s="53"/>
      <c r="BO512" s="53"/>
      <c r="BP512" s="84"/>
      <c r="BQ512" s="53"/>
      <c r="BR512" s="53"/>
      <c r="BS512" s="53"/>
      <c r="BT512" s="53"/>
      <c r="BU512" s="53"/>
      <c r="BV512" s="15"/>
      <c r="BW512" s="53"/>
      <c r="BX512" s="53"/>
      <c r="BY512" s="53"/>
      <c r="BZ512" s="53"/>
      <c r="CA512" s="53"/>
      <c r="CB512" s="53"/>
      <c r="CC512" s="53"/>
      <c r="CD512" s="53"/>
      <c r="CE512" s="85"/>
      <c r="CF512" s="53"/>
      <c r="CG512" s="53"/>
      <c r="CH512" s="53"/>
      <c r="CI512" s="53"/>
      <c r="CJ512" s="53"/>
      <c r="CK512" s="53"/>
      <c r="CL512" s="53"/>
    </row>
    <row r="513" spans="11:90" ht="14.25" customHeight="1" x14ac:dyDescent="0.35">
      <c r="K513" s="79"/>
      <c r="W513" s="81"/>
      <c r="AH513" s="82"/>
      <c r="AR513" s="81"/>
      <c r="AW513" s="82"/>
      <c r="BD513" s="53"/>
      <c r="BE513" s="79"/>
      <c r="BG513" s="90"/>
      <c r="BH513" s="53"/>
      <c r="BI513" s="53"/>
      <c r="BJ513" s="53"/>
      <c r="BK513" s="53"/>
      <c r="BL513" s="53"/>
      <c r="BM513" s="53"/>
      <c r="BN513" s="53"/>
      <c r="BO513" s="53"/>
      <c r="BP513" s="84"/>
      <c r="BQ513" s="53"/>
      <c r="BR513" s="53"/>
      <c r="BS513" s="53"/>
      <c r="BT513" s="53"/>
      <c r="BU513" s="53"/>
      <c r="BV513" s="15"/>
      <c r="BW513" s="53"/>
      <c r="BX513" s="53"/>
      <c r="BY513" s="53"/>
      <c r="BZ513" s="53"/>
      <c r="CA513" s="53"/>
      <c r="CB513" s="53"/>
      <c r="CC513" s="53"/>
      <c r="CD513" s="53"/>
      <c r="CE513" s="85"/>
      <c r="CF513" s="53"/>
      <c r="CG513" s="53"/>
      <c r="CH513" s="53"/>
      <c r="CI513" s="53"/>
      <c r="CJ513" s="53"/>
      <c r="CK513" s="53"/>
      <c r="CL513" s="53"/>
    </row>
    <row r="514" spans="11:90" ht="14.25" customHeight="1" x14ac:dyDescent="0.35">
      <c r="K514" s="79"/>
      <c r="W514" s="81"/>
      <c r="AH514" s="82"/>
      <c r="AR514" s="81"/>
      <c r="AW514" s="82"/>
      <c r="BD514" s="53"/>
      <c r="BE514" s="79"/>
      <c r="BG514" s="90"/>
      <c r="BH514" s="53"/>
      <c r="BI514" s="53"/>
      <c r="BJ514" s="53"/>
      <c r="BK514" s="53"/>
      <c r="BL514" s="53"/>
      <c r="BM514" s="53"/>
      <c r="BN514" s="53"/>
      <c r="BO514" s="53"/>
      <c r="BP514" s="84"/>
      <c r="BQ514" s="53"/>
      <c r="BR514" s="53"/>
      <c r="BS514" s="53"/>
      <c r="BT514" s="53"/>
      <c r="BU514" s="53"/>
      <c r="BV514" s="15"/>
      <c r="BW514" s="53"/>
      <c r="BX514" s="53"/>
      <c r="BY514" s="53"/>
      <c r="BZ514" s="53"/>
      <c r="CA514" s="53"/>
      <c r="CB514" s="53"/>
      <c r="CC514" s="53"/>
      <c r="CD514" s="53"/>
      <c r="CE514" s="85"/>
      <c r="CF514" s="53"/>
      <c r="CG514" s="53"/>
      <c r="CH514" s="53"/>
      <c r="CI514" s="53"/>
      <c r="CJ514" s="53"/>
      <c r="CK514" s="53"/>
      <c r="CL514" s="53"/>
    </row>
    <row r="515" spans="11:90" ht="14.25" customHeight="1" x14ac:dyDescent="0.35">
      <c r="K515" s="79"/>
      <c r="W515" s="81"/>
      <c r="AH515" s="82"/>
      <c r="AR515" s="81"/>
      <c r="AW515" s="82"/>
      <c r="BD515" s="53"/>
      <c r="BE515" s="79"/>
      <c r="BG515" s="90"/>
      <c r="BH515" s="53"/>
      <c r="BI515" s="53"/>
      <c r="BJ515" s="53"/>
      <c r="BK515" s="53"/>
      <c r="BL515" s="53"/>
      <c r="BM515" s="53"/>
      <c r="BN515" s="53"/>
      <c r="BO515" s="53"/>
      <c r="BP515" s="84"/>
      <c r="BQ515" s="53"/>
      <c r="BR515" s="53"/>
      <c r="BS515" s="53"/>
      <c r="BT515" s="53"/>
      <c r="BU515" s="53"/>
      <c r="BV515" s="15"/>
      <c r="BW515" s="53"/>
      <c r="BX515" s="53"/>
      <c r="BY515" s="53"/>
      <c r="BZ515" s="53"/>
      <c r="CA515" s="53"/>
      <c r="CB515" s="53"/>
      <c r="CC515" s="53"/>
      <c r="CD515" s="53"/>
      <c r="CE515" s="85"/>
      <c r="CF515" s="53"/>
      <c r="CG515" s="53"/>
      <c r="CH515" s="53"/>
      <c r="CI515" s="53"/>
      <c r="CJ515" s="53"/>
      <c r="CK515" s="53"/>
      <c r="CL515" s="53"/>
    </row>
    <row r="516" spans="11:90" ht="14.25" customHeight="1" x14ac:dyDescent="0.35">
      <c r="K516" s="79"/>
      <c r="W516" s="81"/>
      <c r="AH516" s="82"/>
      <c r="AR516" s="81"/>
      <c r="AW516" s="82"/>
      <c r="BD516" s="53"/>
      <c r="BE516" s="79"/>
      <c r="BG516" s="90"/>
      <c r="BH516" s="53"/>
      <c r="BI516" s="53"/>
      <c r="BJ516" s="53"/>
      <c r="BK516" s="53"/>
      <c r="BL516" s="53"/>
      <c r="BM516" s="53"/>
      <c r="BN516" s="53"/>
      <c r="BO516" s="53"/>
      <c r="BP516" s="84"/>
      <c r="BQ516" s="53"/>
      <c r="BR516" s="53"/>
      <c r="BS516" s="53"/>
      <c r="BT516" s="53"/>
      <c r="BU516" s="53"/>
      <c r="BV516" s="15"/>
      <c r="BW516" s="53"/>
      <c r="BX516" s="53"/>
      <c r="BY516" s="53"/>
      <c r="BZ516" s="53"/>
      <c r="CA516" s="53"/>
      <c r="CB516" s="53"/>
      <c r="CC516" s="53"/>
      <c r="CD516" s="53"/>
      <c r="CE516" s="85"/>
      <c r="CF516" s="53"/>
      <c r="CG516" s="53"/>
      <c r="CH516" s="53"/>
      <c r="CI516" s="53"/>
      <c r="CJ516" s="53"/>
      <c r="CK516" s="53"/>
      <c r="CL516" s="53"/>
    </row>
    <row r="517" spans="11:90" ht="14.25" customHeight="1" x14ac:dyDescent="0.35">
      <c r="K517" s="79"/>
      <c r="W517" s="81"/>
      <c r="AH517" s="82"/>
      <c r="AR517" s="81"/>
      <c r="AW517" s="82"/>
      <c r="BD517" s="53"/>
      <c r="BE517" s="79"/>
      <c r="BG517" s="90"/>
      <c r="BH517" s="53"/>
      <c r="BI517" s="53"/>
      <c r="BJ517" s="53"/>
      <c r="BK517" s="53"/>
      <c r="BL517" s="53"/>
      <c r="BM517" s="53"/>
      <c r="BN517" s="53"/>
      <c r="BO517" s="53"/>
      <c r="BP517" s="84"/>
      <c r="BQ517" s="53"/>
      <c r="BR517" s="53"/>
      <c r="BS517" s="53"/>
      <c r="BT517" s="53"/>
      <c r="BU517" s="53"/>
      <c r="BV517" s="15"/>
      <c r="BW517" s="53"/>
      <c r="BX517" s="53"/>
      <c r="BY517" s="53"/>
      <c r="BZ517" s="53"/>
      <c r="CA517" s="53"/>
      <c r="CB517" s="53"/>
      <c r="CC517" s="53"/>
      <c r="CD517" s="53"/>
      <c r="CE517" s="85"/>
      <c r="CF517" s="53"/>
      <c r="CG517" s="53"/>
      <c r="CH517" s="53"/>
      <c r="CI517" s="53"/>
      <c r="CJ517" s="53"/>
      <c r="CK517" s="53"/>
      <c r="CL517" s="53"/>
    </row>
    <row r="518" spans="11:90" ht="14.25" customHeight="1" x14ac:dyDescent="0.35">
      <c r="K518" s="79"/>
      <c r="W518" s="81"/>
      <c r="AH518" s="82"/>
      <c r="AR518" s="81"/>
      <c r="AW518" s="82"/>
      <c r="BD518" s="53"/>
      <c r="BE518" s="79"/>
      <c r="BG518" s="90"/>
      <c r="BH518" s="53"/>
      <c r="BI518" s="53"/>
      <c r="BJ518" s="53"/>
      <c r="BK518" s="53"/>
      <c r="BL518" s="53"/>
      <c r="BM518" s="53"/>
      <c r="BN518" s="53"/>
      <c r="BO518" s="53"/>
      <c r="BP518" s="84"/>
      <c r="BQ518" s="53"/>
      <c r="BR518" s="53"/>
      <c r="BS518" s="53"/>
      <c r="BT518" s="53"/>
      <c r="BU518" s="53"/>
      <c r="BV518" s="15"/>
      <c r="BW518" s="53"/>
      <c r="BX518" s="53"/>
      <c r="BY518" s="53"/>
      <c r="BZ518" s="53"/>
      <c r="CA518" s="53"/>
      <c r="CB518" s="53"/>
      <c r="CC518" s="53"/>
      <c r="CD518" s="53"/>
      <c r="CE518" s="85"/>
      <c r="CF518" s="53"/>
      <c r="CG518" s="53"/>
      <c r="CH518" s="53"/>
      <c r="CI518" s="53"/>
      <c r="CJ518" s="53"/>
      <c r="CK518" s="53"/>
      <c r="CL518" s="53"/>
    </row>
    <row r="519" spans="11:90" ht="14.25" customHeight="1" x14ac:dyDescent="0.35">
      <c r="K519" s="79"/>
      <c r="W519" s="81"/>
      <c r="AH519" s="82"/>
      <c r="AR519" s="81"/>
      <c r="AW519" s="82"/>
      <c r="BD519" s="53"/>
      <c r="BE519" s="79"/>
      <c r="BG519" s="90"/>
      <c r="BH519" s="53"/>
      <c r="BI519" s="53"/>
      <c r="BJ519" s="53"/>
      <c r="BK519" s="53"/>
      <c r="BL519" s="53"/>
      <c r="BM519" s="53"/>
      <c r="BN519" s="53"/>
      <c r="BO519" s="53"/>
      <c r="BP519" s="84"/>
      <c r="BQ519" s="53"/>
      <c r="BR519" s="53"/>
      <c r="BS519" s="53"/>
      <c r="BT519" s="53"/>
      <c r="BU519" s="53"/>
      <c r="BV519" s="15"/>
      <c r="BW519" s="53"/>
      <c r="BX519" s="53"/>
      <c r="BY519" s="53"/>
      <c r="BZ519" s="53"/>
      <c r="CA519" s="53"/>
      <c r="CB519" s="53"/>
      <c r="CC519" s="53"/>
      <c r="CD519" s="53"/>
      <c r="CE519" s="85"/>
      <c r="CF519" s="53"/>
      <c r="CG519" s="53"/>
      <c r="CH519" s="53"/>
      <c r="CI519" s="53"/>
      <c r="CJ519" s="53"/>
      <c r="CK519" s="53"/>
      <c r="CL519" s="53"/>
    </row>
    <row r="520" spans="11:90" ht="14.25" customHeight="1" x14ac:dyDescent="0.35">
      <c r="K520" s="79"/>
      <c r="W520" s="81"/>
      <c r="AH520" s="82"/>
      <c r="AR520" s="81"/>
      <c r="AW520" s="82"/>
      <c r="BD520" s="53"/>
      <c r="BE520" s="79"/>
      <c r="BG520" s="90"/>
      <c r="BH520" s="53"/>
      <c r="BI520" s="53"/>
      <c r="BJ520" s="53"/>
      <c r="BK520" s="53"/>
      <c r="BL520" s="53"/>
      <c r="BM520" s="53"/>
      <c r="BN520" s="53"/>
      <c r="BO520" s="53"/>
      <c r="BP520" s="84"/>
      <c r="BQ520" s="53"/>
      <c r="BR520" s="53"/>
      <c r="BS520" s="53"/>
      <c r="BT520" s="53"/>
      <c r="BU520" s="53"/>
      <c r="BV520" s="15"/>
      <c r="BW520" s="53"/>
      <c r="BX520" s="53"/>
      <c r="BY520" s="53"/>
      <c r="BZ520" s="53"/>
      <c r="CA520" s="53"/>
      <c r="CB520" s="53"/>
      <c r="CC520" s="53"/>
      <c r="CD520" s="53"/>
      <c r="CE520" s="85"/>
      <c r="CF520" s="53"/>
      <c r="CG520" s="53"/>
      <c r="CH520" s="53"/>
      <c r="CI520" s="53"/>
      <c r="CJ520" s="53"/>
      <c r="CK520" s="53"/>
      <c r="CL520" s="53"/>
    </row>
    <row r="521" spans="11:90" ht="14.25" customHeight="1" x14ac:dyDescent="0.35">
      <c r="K521" s="79"/>
      <c r="W521" s="81"/>
      <c r="AH521" s="82"/>
      <c r="AR521" s="81"/>
      <c r="AW521" s="82"/>
      <c r="BD521" s="53"/>
      <c r="BE521" s="79"/>
      <c r="BG521" s="90"/>
      <c r="BH521" s="53"/>
      <c r="BI521" s="53"/>
      <c r="BJ521" s="53"/>
      <c r="BK521" s="53"/>
      <c r="BL521" s="53"/>
      <c r="BM521" s="53"/>
      <c r="BN521" s="53"/>
      <c r="BO521" s="53"/>
      <c r="BP521" s="84"/>
      <c r="BQ521" s="53"/>
      <c r="BR521" s="53"/>
      <c r="BS521" s="53"/>
      <c r="BT521" s="53"/>
      <c r="BU521" s="53"/>
      <c r="BV521" s="15"/>
      <c r="BW521" s="53"/>
      <c r="BX521" s="53"/>
      <c r="BY521" s="53"/>
      <c r="BZ521" s="53"/>
      <c r="CA521" s="53"/>
      <c r="CB521" s="53"/>
      <c r="CC521" s="53"/>
      <c r="CD521" s="53"/>
      <c r="CE521" s="85"/>
      <c r="CF521" s="53"/>
      <c r="CG521" s="53"/>
      <c r="CH521" s="53"/>
      <c r="CI521" s="53"/>
      <c r="CJ521" s="53"/>
      <c r="CK521" s="53"/>
      <c r="CL521" s="53"/>
    </row>
    <row r="522" spans="11:90" ht="14.25" customHeight="1" x14ac:dyDescent="0.35">
      <c r="K522" s="79"/>
      <c r="W522" s="81"/>
      <c r="AH522" s="82"/>
      <c r="AR522" s="81"/>
      <c r="AW522" s="82"/>
      <c r="BD522" s="53"/>
      <c r="BE522" s="79"/>
      <c r="BG522" s="90"/>
      <c r="BH522" s="53"/>
      <c r="BI522" s="53"/>
      <c r="BJ522" s="53"/>
      <c r="BK522" s="53"/>
      <c r="BL522" s="53"/>
      <c r="BM522" s="53"/>
      <c r="BN522" s="53"/>
      <c r="BO522" s="53"/>
      <c r="BP522" s="84"/>
      <c r="BQ522" s="53"/>
      <c r="BR522" s="53"/>
      <c r="BS522" s="53"/>
      <c r="BT522" s="53"/>
      <c r="BU522" s="53"/>
      <c r="BV522" s="15"/>
      <c r="BW522" s="53"/>
      <c r="BX522" s="53"/>
      <c r="BY522" s="53"/>
      <c r="BZ522" s="53"/>
      <c r="CA522" s="53"/>
      <c r="CB522" s="53"/>
      <c r="CC522" s="53"/>
      <c r="CD522" s="53"/>
      <c r="CE522" s="85"/>
      <c r="CF522" s="53"/>
      <c r="CG522" s="53"/>
      <c r="CH522" s="53"/>
      <c r="CI522" s="53"/>
      <c r="CJ522" s="53"/>
      <c r="CK522" s="53"/>
      <c r="CL522" s="53"/>
    </row>
    <row r="523" spans="11:90" ht="14.25" customHeight="1" x14ac:dyDescent="0.35">
      <c r="K523" s="79"/>
      <c r="W523" s="81"/>
      <c r="AH523" s="82"/>
      <c r="AR523" s="81"/>
      <c r="AW523" s="82"/>
      <c r="BD523" s="53"/>
      <c r="BE523" s="79"/>
      <c r="BG523" s="90"/>
      <c r="BH523" s="53"/>
      <c r="BI523" s="53"/>
      <c r="BJ523" s="53"/>
      <c r="BK523" s="53"/>
      <c r="BL523" s="53"/>
      <c r="BM523" s="53"/>
      <c r="BN523" s="53"/>
      <c r="BO523" s="53"/>
      <c r="BP523" s="84"/>
      <c r="BQ523" s="53"/>
      <c r="BR523" s="53"/>
      <c r="BS523" s="53"/>
      <c r="BT523" s="53"/>
      <c r="BU523" s="53"/>
      <c r="BV523" s="15"/>
      <c r="BW523" s="53"/>
      <c r="BX523" s="53"/>
      <c r="BY523" s="53"/>
      <c r="BZ523" s="53"/>
      <c r="CA523" s="53"/>
      <c r="CB523" s="53"/>
      <c r="CC523" s="53"/>
      <c r="CD523" s="53"/>
      <c r="CE523" s="85"/>
      <c r="CF523" s="53"/>
      <c r="CG523" s="53"/>
      <c r="CH523" s="53"/>
      <c r="CI523" s="53"/>
      <c r="CJ523" s="53"/>
      <c r="CK523" s="53"/>
      <c r="CL523" s="53"/>
    </row>
    <row r="524" spans="11:90" ht="14.25" customHeight="1" x14ac:dyDescent="0.35">
      <c r="K524" s="79"/>
      <c r="W524" s="81"/>
      <c r="AH524" s="82"/>
      <c r="AR524" s="81"/>
      <c r="AW524" s="82"/>
      <c r="BD524" s="53"/>
      <c r="BE524" s="79"/>
      <c r="BG524" s="90"/>
      <c r="BH524" s="53"/>
      <c r="BI524" s="53"/>
      <c r="BJ524" s="53"/>
      <c r="BK524" s="53"/>
      <c r="BL524" s="53"/>
      <c r="BM524" s="53"/>
      <c r="BN524" s="53"/>
      <c r="BO524" s="53"/>
      <c r="BP524" s="84"/>
      <c r="BQ524" s="53"/>
      <c r="BR524" s="53"/>
      <c r="BS524" s="53"/>
      <c r="BT524" s="53"/>
      <c r="BU524" s="53"/>
      <c r="BV524" s="15"/>
      <c r="BW524" s="53"/>
      <c r="BX524" s="53"/>
      <c r="BY524" s="53"/>
      <c r="BZ524" s="53"/>
      <c r="CA524" s="53"/>
      <c r="CB524" s="53"/>
      <c r="CC524" s="53"/>
      <c r="CD524" s="53"/>
      <c r="CE524" s="85"/>
      <c r="CF524" s="53"/>
      <c r="CG524" s="53"/>
      <c r="CH524" s="53"/>
      <c r="CI524" s="53"/>
      <c r="CJ524" s="53"/>
      <c r="CK524" s="53"/>
      <c r="CL524" s="53"/>
    </row>
    <row r="525" spans="11:90" ht="14.25" customHeight="1" x14ac:dyDescent="0.35">
      <c r="K525" s="79"/>
      <c r="W525" s="81"/>
      <c r="AH525" s="82"/>
      <c r="AR525" s="81"/>
      <c r="AW525" s="82"/>
      <c r="BD525" s="53"/>
      <c r="BE525" s="79"/>
      <c r="BG525" s="90"/>
      <c r="BH525" s="53"/>
      <c r="BI525" s="53"/>
      <c r="BJ525" s="53"/>
      <c r="BK525" s="53"/>
      <c r="BL525" s="53"/>
      <c r="BM525" s="53"/>
      <c r="BN525" s="53"/>
      <c r="BO525" s="53"/>
      <c r="BP525" s="84"/>
      <c r="BQ525" s="53"/>
      <c r="BR525" s="53"/>
      <c r="BS525" s="53"/>
      <c r="BT525" s="53"/>
      <c r="BU525" s="53"/>
      <c r="BV525" s="15"/>
      <c r="BW525" s="53"/>
      <c r="BX525" s="53"/>
      <c r="BY525" s="53"/>
      <c r="BZ525" s="53"/>
      <c r="CA525" s="53"/>
      <c r="CB525" s="53"/>
      <c r="CC525" s="53"/>
      <c r="CD525" s="53"/>
      <c r="CE525" s="85"/>
      <c r="CF525" s="53"/>
      <c r="CG525" s="53"/>
      <c r="CH525" s="53"/>
      <c r="CI525" s="53"/>
      <c r="CJ525" s="53"/>
      <c r="CK525" s="53"/>
      <c r="CL525" s="53"/>
    </row>
    <row r="526" spans="11:90" ht="14.25" customHeight="1" x14ac:dyDescent="0.35">
      <c r="K526" s="79"/>
      <c r="W526" s="81"/>
      <c r="AH526" s="82"/>
      <c r="AR526" s="81"/>
      <c r="AW526" s="82"/>
      <c r="BD526" s="53"/>
      <c r="BE526" s="79"/>
      <c r="BG526" s="90"/>
      <c r="BH526" s="53"/>
      <c r="BI526" s="53"/>
      <c r="BJ526" s="53"/>
      <c r="BK526" s="53"/>
      <c r="BL526" s="53"/>
      <c r="BM526" s="53"/>
      <c r="BN526" s="53"/>
      <c r="BO526" s="53"/>
      <c r="BP526" s="84"/>
      <c r="BQ526" s="53"/>
      <c r="BR526" s="53"/>
      <c r="BS526" s="53"/>
      <c r="BT526" s="53"/>
      <c r="BU526" s="53"/>
      <c r="BV526" s="15"/>
      <c r="BW526" s="53"/>
      <c r="BX526" s="53"/>
      <c r="BY526" s="53"/>
      <c r="BZ526" s="53"/>
      <c r="CA526" s="53"/>
      <c r="CB526" s="53"/>
      <c r="CC526" s="53"/>
      <c r="CD526" s="53"/>
      <c r="CE526" s="85"/>
      <c r="CF526" s="53"/>
      <c r="CG526" s="53"/>
      <c r="CH526" s="53"/>
      <c r="CI526" s="53"/>
      <c r="CJ526" s="53"/>
      <c r="CK526" s="53"/>
      <c r="CL526" s="53"/>
    </row>
    <row r="527" spans="11:90" ht="14.25" customHeight="1" x14ac:dyDescent="0.35">
      <c r="K527" s="79"/>
      <c r="W527" s="81"/>
      <c r="AH527" s="82"/>
      <c r="AR527" s="81"/>
      <c r="AW527" s="82"/>
      <c r="BD527" s="53"/>
      <c r="BE527" s="79"/>
      <c r="BG527" s="90"/>
      <c r="BH527" s="53"/>
      <c r="BI527" s="53"/>
      <c r="BJ527" s="53"/>
      <c r="BK527" s="53"/>
      <c r="BL527" s="53"/>
      <c r="BM527" s="53"/>
      <c r="BN527" s="53"/>
      <c r="BO527" s="53"/>
      <c r="BP527" s="84"/>
      <c r="BQ527" s="53"/>
      <c r="BR527" s="53"/>
      <c r="BS527" s="53"/>
      <c r="BT527" s="53"/>
      <c r="BU527" s="53"/>
      <c r="BV527" s="15"/>
      <c r="BW527" s="53"/>
      <c r="BX527" s="53"/>
      <c r="BY527" s="53"/>
      <c r="BZ527" s="53"/>
      <c r="CA527" s="53"/>
      <c r="CB527" s="53"/>
      <c r="CC527" s="53"/>
      <c r="CD527" s="53"/>
      <c r="CE527" s="85"/>
      <c r="CF527" s="53"/>
      <c r="CG527" s="53"/>
      <c r="CH527" s="53"/>
      <c r="CI527" s="53"/>
      <c r="CJ527" s="53"/>
      <c r="CK527" s="53"/>
      <c r="CL527" s="53"/>
    </row>
    <row r="528" spans="11:90" ht="14.25" customHeight="1" x14ac:dyDescent="0.35">
      <c r="K528" s="79"/>
      <c r="W528" s="81"/>
      <c r="AH528" s="82"/>
      <c r="AR528" s="81"/>
      <c r="AW528" s="82"/>
      <c r="BD528" s="53"/>
      <c r="BE528" s="79"/>
      <c r="BG528" s="90"/>
      <c r="BH528" s="53"/>
      <c r="BI528" s="53"/>
      <c r="BJ528" s="53"/>
      <c r="BK528" s="53"/>
      <c r="BL528" s="53"/>
      <c r="BM528" s="53"/>
      <c r="BN528" s="53"/>
      <c r="BO528" s="53"/>
      <c r="BP528" s="84"/>
      <c r="BQ528" s="53"/>
      <c r="BR528" s="53"/>
      <c r="BS528" s="53"/>
      <c r="BT528" s="53"/>
      <c r="BU528" s="53"/>
      <c r="BV528" s="15"/>
      <c r="BW528" s="53"/>
      <c r="BX528" s="53"/>
      <c r="BY528" s="53"/>
      <c r="BZ528" s="53"/>
      <c r="CA528" s="53"/>
      <c r="CB528" s="53"/>
      <c r="CC528" s="53"/>
      <c r="CD528" s="53"/>
      <c r="CE528" s="85"/>
      <c r="CF528" s="53"/>
      <c r="CG528" s="53"/>
      <c r="CH528" s="53"/>
      <c r="CI528" s="53"/>
      <c r="CJ528" s="53"/>
      <c r="CK528" s="53"/>
      <c r="CL528" s="53"/>
    </row>
    <row r="529" spans="11:90" ht="14.25" customHeight="1" x14ac:dyDescent="0.35">
      <c r="K529" s="79"/>
      <c r="W529" s="81"/>
      <c r="AH529" s="82"/>
      <c r="AR529" s="81"/>
      <c r="AW529" s="82"/>
      <c r="BD529" s="53"/>
      <c r="BE529" s="79"/>
      <c r="BG529" s="90"/>
      <c r="BH529" s="53"/>
      <c r="BI529" s="53"/>
      <c r="BJ529" s="53"/>
      <c r="BK529" s="53"/>
      <c r="BL529" s="53"/>
      <c r="BM529" s="53"/>
      <c r="BN529" s="53"/>
      <c r="BO529" s="53"/>
      <c r="BP529" s="84"/>
      <c r="BQ529" s="53"/>
      <c r="BR529" s="53"/>
      <c r="BS529" s="53"/>
      <c r="BT529" s="53"/>
      <c r="BU529" s="53"/>
      <c r="BV529" s="15"/>
      <c r="BW529" s="53"/>
      <c r="BX529" s="53"/>
      <c r="BY529" s="53"/>
      <c r="BZ529" s="53"/>
      <c r="CA529" s="53"/>
      <c r="CB529" s="53"/>
      <c r="CC529" s="53"/>
      <c r="CD529" s="53"/>
      <c r="CE529" s="85"/>
      <c r="CF529" s="53"/>
      <c r="CG529" s="53"/>
      <c r="CH529" s="53"/>
      <c r="CI529" s="53"/>
      <c r="CJ529" s="53"/>
      <c r="CK529" s="53"/>
      <c r="CL529" s="53"/>
    </row>
    <row r="530" spans="11:90" ht="14.25" customHeight="1" x14ac:dyDescent="0.35">
      <c r="K530" s="79"/>
      <c r="W530" s="81"/>
      <c r="AH530" s="82"/>
      <c r="AR530" s="81"/>
      <c r="AW530" s="82"/>
      <c r="BD530" s="53"/>
      <c r="BE530" s="79"/>
      <c r="BG530" s="90"/>
      <c r="BH530" s="53"/>
      <c r="BI530" s="53"/>
      <c r="BJ530" s="53"/>
      <c r="BK530" s="53"/>
      <c r="BL530" s="53"/>
      <c r="BM530" s="53"/>
      <c r="BN530" s="53"/>
      <c r="BO530" s="53"/>
      <c r="BP530" s="84"/>
      <c r="BQ530" s="53"/>
      <c r="BR530" s="53"/>
      <c r="BS530" s="53"/>
      <c r="BT530" s="53"/>
      <c r="BU530" s="53"/>
      <c r="BV530" s="15"/>
      <c r="BW530" s="53"/>
      <c r="BX530" s="53"/>
      <c r="BY530" s="53"/>
      <c r="BZ530" s="53"/>
      <c r="CA530" s="53"/>
      <c r="CB530" s="53"/>
      <c r="CC530" s="53"/>
      <c r="CD530" s="53"/>
      <c r="CE530" s="85"/>
      <c r="CF530" s="53"/>
      <c r="CG530" s="53"/>
      <c r="CH530" s="53"/>
      <c r="CI530" s="53"/>
      <c r="CJ530" s="53"/>
      <c r="CK530" s="53"/>
      <c r="CL530" s="53"/>
    </row>
    <row r="531" spans="11:90" ht="14.25" customHeight="1" x14ac:dyDescent="0.35">
      <c r="K531" s="79"/>
      <c r="W531" s="81"/>
      <c r="AH531" s="82"/>
      <c r="AR531" s="81"/>
      <c r="AW531" s="82"/>
      <c r="BD531" s="53"/>
      <c r="BE531" s="79"/>
      <c r="BG531" s="90"/>
      <c r="BH531" s="53"/>
      <c r="BI531" s="53"/>
      <c r="BJ531" s="53"/>
      <c r="BK531" s="53"/>
      <c r="BL531" s="53"/>
      <c r="BM531" s="53"/>
      <c r="BN531" s="53"/>
      <c r="BO531" s="53"/>
      <c r="BP531" s="84"/>
      <c r="BQ531" s="53"/>
      <c r="BR531" s="53"/>
      <c r="BS531" s="53"/>
      <c r="BT531" s="53"/>
      <c r="BU531" s="53"/>
      <c r="BV531" s="15"/>
      <c r="BW531" s="53"/>
      <c r="BX531" s="53"/>
      <c r="BY531" s="53"/>
      <c r="BZ531" s="53"/>
      <c r="CA531" s="53"/>
      <c r="CB531" s="53"/>
      <c r="CC531" s="53"/>
      <c r="CD531" s="53"/>
      <c r="CE531" s="85"/>
      <c r="CF531" s="53"/>
      <c r="CG531" s="53"/>
      <c r="CH531" s="53"/>
      <c r="CI531" s="53"/>
      <c r="CJ531" s="53"/>
      <c r="CK531" s="53"/>
      <c r="CL531" s="53"/>
    </row>
    <row r="532" spans="11:90" ht="14.25" customHeight="1" x14ac:dyDescent="0.35">
      <c r="K532" s="79"/>
      <c r="W532" s="81"/>
      <c r="AH532" s="82"/>
      <c r="AR532" s="81"/>
      <c r="AW532" s="82"/>
      <c r="BD532" s="53"/>
      <c r="BE532" s="79"/>
      <c r="BG532" s="90"/>
      <c r="BH532" s="53"/>
      <c r="BI532" s="53"/>
      <c r="BJ532" s="53"/>
      <c r="BK532" s="53"/>
      <c r="BL532" s="53"/>
      <c r="BM532" s="53"/>
      <c r="BN532" s="53"/>
      <c r="BO532" s="53"/>
      <c r="BP532" s="84"/>
      <c r="BQ532" s="53"/>
      <c r="BR532" s="53"/>
      <c r="BS532" s="53"/>
      <c r="BT532" s="53"/>
      <c r="BU532" s="53"/>
      <c r="BV532" s="15"/>
      <c r="BW532" s="53"/>
      <c r="BX532" s="53"/>
      <c r="BY532" s="53"/>
      <c r="BZ532" s="53"/>
      <c r="CA532" s="53"/>
      <c r="CB532" s="53"/>
      <c r="CC532" s="53"/>
      <c r="CD532" s="53"/>
      <c r="CE532" s="85"/>
      <c r="CF532" s="53"/>
      <c r="CG532" s="53"/>
      <c r="CH532" s="53"/>
      <c r="CI532" s="53"/>
      <c r="CJ532" s="53"/>
      <c r="CK532" s="53"/>
      <c r="CL532" s="53"/>
    </row>
    <row r="533" spans="11:90" ht="14.25" customHeight="1" x14ac:dyDescent="0.35">
      <c r="K533" s="79"/>
      <c r="W533" s="81"/>
      <c r="AH533" s="82"/>
      <c r="AR533" s="81"/>
      <c r="AW533" s="82"/>
      <c r="BD533" s="53"/>
      <c r="BE533" s="79"/>
      <c r="BG533" s="90"/>
      <c r="BH533" s="53"/>
      <c r="BI533" s="53"/>
      <c r="BJ533" s="53"/>
      <c r="BK533" s="53"/>
      <c r="BL533" s="53"/>
      <c r="BM533" s="53"/>
      <c r="BN533" s="53"/>
      <c r="BO533" s="53"/>
      <c r="BP533" s="84"/>
      <c r="BQ533" s="53"/>
      <c r="BR533" s="53"/>
      <c r="BS533" s="53"/>
      <c r="BT533" s="53"/>
      <c r="BU533" s="53"/>
      <c r="BV533" s="15"/>
      <c r="BW533" s="53"/>
      <c r="BX533" s="53"/>
      <c r="BY533" s="53"/>
      <c r="BZ533" s="53"/>
      <c r="CA533" s="53"/>
      <c r="CB533" s="53"/>
      <c r="CC533" s="53"/>
      <c r="CD533" s="53"/>
      <c r="CE533" s="85"/>
      <c r="CF533" s="53"/>
      <c r="CG533" s="53"/>
      <c r="CH533" s="53"/>
      <c r="CI533" s="53"/>
      <c r="CJ533" s="53"/>
      <c r="CK533" s="53"/>
      <c r="CL533" s="53"/>
    </row>
    <row r="534" spans="11:90" ht="14.25" customHeight="1" x14ac:dyDescent="0.35">
      <c r="K534" s="79"/>
      <c r="W534" s="81"/>
      <c r="AH534" s="82"/>
      <c r="AR534" s="81"/>
      <c r="AW534" s="82"/>
      <c r="BD534" s="53"/>
      <c r="BE534" s="79"/>
      <c r="BG534" s="90"/>
      <c r="BH534" s="53"/>
      <c r="BI534" s="53"/>
      <c r="BJ534" s="53"/>
      <c r="BK534" s="53"/>
      <c r="BL534" s="53"/>
      <c r="BM534" s="53"/>
      <c r="BN534" s="53"/>
      <c r="BO534" s="53"/>
      <c r="BP534" s="84"/>
      <c r="BQ534" s="53"/>
      <c r="BR534" s="53"/>
      <c r="BS534" s="53"/>
      <c r="BT534" s="53"/>
      <c r="BU534" s="53"/>
      <c r="BV534" s="15"/>
      <c r="BW534" s="53"/>
      <c r="BX534" s="53"/>
      <c r="BY534" s="53"/>
      <c r="BZ534" s="53"/>
      <c r="CA534" s="53"/>
      <c r="CB534" s="53"/>
      <c r="CC534" s="53"/>
      <c r="CD534" s="53"/>
      <c r="CE534" s="85"/>
      <c r="CF534" s="53"/>
      <c r="CG534" s="53"/>
      <c r="CH534" s="53"/>
      <c r="CI534" s="53"/>
      <c r="CJ534" s="53"/>
      <c r="CK534" s="53"/>
      <c r="CL534" s="53"/>
    </row>
    <row r="535" spans="11:90" ht="14.25" customHeight="1" x14ac:dyDescent="0.35">
      <c r="K535" s="79"/>
      <c r="W535" s="81"/>
      <c r="AH535" s="82"/>
      <c r="AR535" s="81"/>
      <c r="AW535" s="82"/>
      <c r="BD535" s="53"/>
      <c r="BE535" s="79"/>
      <c r="BG535" s="90"/>
      <c r="BH535" s="53"/>
      <c r="BI535" s="53"/>
      <c r="BJ535" s="53"/>
      <c r="BK535" s="53"/>
      <c r="BL535" s="53"/>
      <c r="BM535" s="53"/>
      <c r="BN535" s="53"/>
      <c r="BO535" s="53"/>
      <c r="BP535" s="84"/>
      <c r="BQ535" s="53"/>
      <c r="BR535" s="53"/>
      <c r="BS535" s="53"/>
      <c r="BT535" s="53"/>
      <c r="BU535" s="53"/>
      <c r="BV535" s="15"/>
      <c r="BW535" s="53"/>
      <c r="BX535" s="53"/>
      <c r="BY535" s="53"/>
      <c r="BZ535" s="53"/>
      <c r="CA535" s="53"/>
      <c r="CB535" s="53"/>
      <c r="CC535" s="53"/>
      <c r="CD535" s="53"/>
      <c r="CE535" s="85"/>
      <c r="CF535" s="53"/>
      <c r="CG535" s="53"/>
      <c r="CH535" s="53"/>
      <c r="CI535" s="53"/>
      <c r="CJ535" s="53"/>
      <c r="CK535" s="53"/>
      <c r="CL535" s="53"/>
    </row>
    <row r="536" spans="11:90" ht="14.25" customHeight="1" x14ac:dyDescent="0.35">
      <c r="K536" s="79"/>
      <c r="W536" s="81"/>
      <c r="AH536" s="82"/>
      <c r="AR536" s="81"/>
      <c r="AW536" s="82"/>
      <c r="BD536" s="53"/>
      <c r="BE536" s="79"/>
      <c r="BG536" s="90"/>
      <c r="BH536" s="53"/>
      <c r="BI536" s="53"/>
      <c r="BJ536" s="53"/>
      <c r="BK536" s="53"/>
      <c r="BL536" s="53"/>
      <c r="BM536" s="53"/>
      <c r="BN536" s="53"/>
      <c r="BO536" s="53"/>
      <c r="BP536" s="84"/>
      <c r="BQ536" s="53"/>
      <c r="BR536" s="53"/>
      <c r="BS536" s="53"/>
      <c r="BT536" s="53"/>
      <c r="BU536" s="53"/>
      <c r="BV536" s="15"/>
      <c r="BW536" s="53"/>
      <c r="BX536" s="53"/>
      <c r="BY536" s="53"/>
      <c r="BZ536" s="53"/>
      <c r="CA536" s="53"/>
      <c r="CB536" s="53"/>
      <c r="CC536" s="53"/>
      <c r="CD536" s="53"/>
      <c r="CE536" s="85"/>
      <c r="CF536" s="53"/>
      <c r="CG536" s="53"/>
      <c r="CH536" s="53"/>
      <c r="CI536" s="53"/>
      <c r="CJ536" s="53"/>
      <c r="CK536" s="53"/>
      <c r="CL536" s="53"/>
    </row>
    <row r="537" spans="11:90" ht="14.25" customHeight="1" x14ac:dyDescent="0.35">
      <c r="K537" s="79"/>
      <c r="W537" s="81"/>
      <c r="AH537" s="82"/>
      <c r="AR537" s="81"/>
      <c r="AW537" s="82"/>
      <c r="BD537" s="53"/>
      <c r="BE537" s="79"/>
      <c r="BG537" s="90"/>
      <c r="BH537" s="53"/>
      <c r="BI537" s="53"/>
      <c r="BJ537" s="53"/>
      <c r="BK537" s="53"/>
      <c r="BL537" s="53"/>
      <c r="BM537" s="53"/>
      <c r="BN537" s="53"/>
      <c r="BO537" s="53"/>
      <c r="BP537" s="84"/>
      <c r="BQ537" s="53"/>
      <c r="BR537" s="53"/>
      <c r="BS537" s="53"/>
      <c r="BT537" s="53"/>
      <c r="BU537" s="53"/>
      <c r="BV537" s="15"/>
      <c r="BW537" s="53"/>
      <c r="BX537" s="53"/>
      <c r="BY537" s="53"/>
      <c r="BZ537" s="53"/>
      <c r="CA537" s="53"/>
      <c r="CB537" s="53"/>
      <c r="CC537" s="53"/>
      <c r="CD537" s="53"/>
      <c r="CE537" s="85"/>
      <c r="CF537" s="53"/>
      <c r="CG537" s="53"/>
      <c r="CH537" s="53"/>
      <c r="CI537" s="53"/>
      <c r="CJ537" s="53"/>
      <c r="CK537" s="53"/>
      <c r="CL537" s="53"/>
    </row>
    <row r="538" spans="11:90" ht="14.25" customHeight="1" x14ac:dyDescent="0.35">
      <c r="K538" s="79"/>
      <c r="W538" s="81"/>
      <c r="AH538" s="82"/>
      <c r="AR538" s="81"/>
      <c r="AW538" s="82"/>
      <c r="BD538" s="53"/>
      <c r="BE538" s="79"/>
      <c r="BG538" s="90"/>
      <c r="BH538" s="53"/>
      <c r="BI538" s="53"/>
      <c r="BJ538" s="53"/>
      <c r="BK538" s="53"/>
      <c r="BL538" s="53"/>
      <c r="BM538" s="53"/>
      <c r="BN538" s="53"/>
      <c r="BO538" s="53"/>
      <c r="BP538" s="84"/>
      <c r="BQ538" s="53"/>
      <c r="BR538" s="53"/>
      <c r="BS538" s="53"/>
      <c r="BT538" s="53"/>
      <c r="BU538" s="53"/>
      <c r="BV538" s="15"/>
      <c r="BW538" s="53"/>
      <c r="BX538" s="53"/>
      <c r="BY538" s="53"/>
      <c r="BZ538" s="53"/>
      <c r="CA538" s="53"/>
      <c r="CB538" s="53"/>
      <c r="CC538" s="53"/>
      <c r="CD538" s="53"/>
      <c r="CE538" s="85"/>
      <c r="CF538" s="53"/>
      <c r="CG538" s="53"/>
      <c r="CH538" s="53"/>
      <c r="CI538" s="53"/>
      <c r="CJ538" s="53"/>
      <c r="CK538" s="53"/>
      <c r="CL538" s="53"/>
    </row>
    <row r="539" spans="11:90" ht="14.25" customHeight="1" x14ac:dyDescent="0.35">
      <c r="K539" s="79"/>
      <c r="W539" s="81"/>
      <c r="AH539" s="82"/>
      <c r="AR539" s="81"/>
      <c r="AW539" s="82"/>
      <c r="BD539" s="53"/>
      <c r="BE539" s="79"/>
      <c r="BG539" s="90"/>
      <c r="BH539" s="53"/>
      <c r="BI539" s="53"/>
      <c r="BJ539" s="53"/>
      <c r="BK539" s="53"/>
      <c r="BL539" s="53"/>
      <c r="BM539" s="53"/>
      <c r="BN539" s="53"/>
      <c r="BO539" s="53"/>
      <c r="BP539" s="84"/>
      <c r="BQ539" s="53"/>
      <c r="BR539" s="53"/>
      <c r="BS539" s="53"/>
      <c r="BT539" s="53"/>
      <c r="BU539" s="53"/>
      <c r="BV539" s="15"/>
      <c r="BW539" s="53"/>
      <c r="BX539" s="53"/>
      <c r="BY539" s="53"/>
      <c r="BZ539" s="53"/>
      <c r="CA539" s="53"/>
      <c r="CB539" s="53"/>
      <c r="CC539" s="53"/>
      <c r="CD539" s="53"/>
      <c r="CE539" s="85"/>
      <c r="CF539" s="53"/>
      <c r="CG539" s="53"/>
      <c r="CH539" s="53"/>
      <c r="CI539" s="53"/>
      <c r="CJ539" s="53"/>
      <c r="CK539" s="53"/>
      <c r="CL539" s="53"/>
    </row>
    <row r="540" spans="11:90" ht="14.25" customHeight="1" x14ac:dyDescent="0.35">
      <c r="K540" s="79"/>
      <c r="W540" s="81"/>
      <c r="AH540" s="82"/>
      <c r="AR540" s="81"/>
      <c r="AW540" s="82"/>
      <c r="BD540" s="53"/>
      <c r="BE540" s="79"/>
      <c r="BG540" s="90"/>
      <c r="BH540" s="53"/>
      <c r="BI540" s="53"/>
      <c r="BJ540" s="53"/>
      <c r="BK540" s="53"/>
      <c r="BL540" s="53"/>
      <c r="BM540" s="53"/>
      <c r="BN540" s="53"/>
      <c r="BO540" s="53"/>
      <c r="BP540" s="84"/>
      <c r="BQ540" s="53"/>
      <c r="BR540" s="53"/>
      <c r="BS540" s="53"/>
      <c r="BT540" s="53"/>
      <c r="BU540" s="53"/>
      <c r="BV540" s="15"/>
      <c r="BW540" s="53"/>
      <c r="BX540" s="53"/>
      <c r="BY540" s="53"/>
      <c r="BZ540" s="53"/>
      <c r="CA540" s="53"/>
      <c r="CB540" s="53"/>
      <c r="CC540" s="53"/>
      <c r="CD540" s="53"/>
      <c r="CE540" s="85"/>
      <c r="CF540" s="53"/>
      <c r="CG540" s="53"/>
      <c r="CH540" s="53"/>
      <c r="CI540" s="53"/>
      <c r="CJ540" s="53"/>
      <c r="CK540" s="53"/>
      <c r="CL540" s="53"/>
    </row>
    <row r="541" spans="11:90" ht="14.25" customHeight="1" x14ac:dyDescent="0.35">
      <c r="K541" s="79"/>
      <c r="W541" s="81"/>
      <c r="AH541" s="82"/>
      <c r="AR541" s="81"/>
      <c r="AW541" s="82"/>
      <c r="BD541" s="53"/>
      <c r="BE541" s="79"/>
      <c r="BG541" s="90"/>
      <c r="BH541" s="53"/>
      <c r="BI541" s="53"/>
      <c r="BJ541" s="53"/>
      <c r="BK541" s="53"/>
      <c r="BL541" s="53"/>
      <c r="BM541" s="53"/>
      <c r="BN541" s="53"/>
      <c r="BO541" s="53"/>
      <c r="BP541" s="84"/>
      <c r="BQ541" s="53"/>
      <c r="BR541" s="53"/>
      <c r="BS541" s="53"/>
      <c r="BT541" s="53"/>
      <c r="BU541" s="53"/>
      <c r="BV541" s="15"/>
      <c r="BW541" s="53"/>
      <c r="BX541" s="53"/>
      <c r="BY541" s="53"/>
      <c r="BZ541" s="53"/>
      <c r="CA541" s="53"/>
      <c r="CB541" s="53"/>
      <c r="CC541" s="53"/>
      <c r="CD541" s="53"/>
      <c r="CE541" s="85"/>
      <c r="CF541" s="53"/>
      <c r="CG541" s="53"/>
      <c r="CH541" s="53"/>
      <c r="CI541" s="53"/>
      <c r="CJ541" s="53"/>
      <c r="CK541" s="53"/>
      <c r="CL541" s="53"/>
    </row>
    <row r="542" spans="11:90" ht="14.25" customHeight="1" x14ac:dyDescent="0.35">
      <c r="K542" s="79"/>
      <c r="W542" s="81"/>
      <c r="AH542" s="82"/>
      <c r="AR542" s="81"/>
      <c r="AW542" s="82"/>
      <c r="BD542" s="53"/>
      <c r="BE542" s="79"/>
      <c r="BG542" s="90"/>
      <c r="BH542" s="53"/>
      <c r="BI542" s="53"/>
      <c r="BJ542" s="53"/>
      <c r="BK542" s="53"/>
      <c r="BL542" s="53"/>
      <c r="BM542" s="53"/>
      <c r="BN542" s="53"/>
      <c r="BO542" s="53"/>
      <c r="BP542" s="84"/>
      <c r="BQ542" s="53"/>
      <c r="BR542" s="53"/>
      <c r="BS542" s="53"/>
      <c r="BT542" s="53"/>
      <c r="BU542" s="53"/>
      <c r="BV542" s="15"/>
      <c r="BW542" s="53"/>
      <c r="BX542" s="53"/>
      <c r="BY542" s="53"/>
      <c r="BZ542" s="53"/>
      <c r="CA542" s="53"/>
      <c r="CB542" s="53"/>
      <c r="CC542" s="53"/>
      <c r="CD542" s="53"/>
      <c r="CE542" s="85"/>
      <c r="CF542" s="53"/>
      <c r="CG542" s="53"/>
      <c r="CH542" s="53"/>
      <c r="CI542" s="53"/>
      <c r="CJ542" s="53"/>
      <c r="CK542" s="53"/>
      <c r="CL542" s="53"/>
    </row>
    <row r="543" spans="11:90" ht="14.25" customHeight="1" x14ac:dyDescent="0.35">
      <c r="K543" s="79"/>
      <c r="W543" s="81"/>
      <c r="AH543" s="82"/>
      <c r="AR543" s="81"/>
      <c r="AW543" s="82"/>
      <c r="BD543" s="53"/>
      <c r="BE543" s="79"/>
      <c r="BG543" s="90"/>
      <c r="BH543" s="53"/>
      <c r="BI543" s="53"/>
      <c r="BJ543" s="53"/>
      <c r="BK543" s="53"/>
      <c r="BL543" s="53"/>
      <c r="BM543" s="53"/>
      <c r="BN543" s="53"/>
      <c r="BO543" s="53"/>
      <c r="BP543" s="84"/>
      <c r="BQ543" s="53"/>
      <c r="BR543" s="53"/>
      <c r="BS543" s="53"/>
      <c r="BT543" s="53"/>
      <c r="BU543" s="53"/>
      <c r="BV543" s="15"/>
      <c r="BW543" s="53"/>
      <c r="BX543" s="53"/>
      <c r="BY543" s="53"/>
      <c r="BZ543" s="53"/>
      <c r="CA543" s="53"/>
      <c r="CB543" s="53"/>
      <c r="CC543" s="53"/>
      <c r="CD543" s="53"/>
      <c r="CE543" s="85"/>
      <c r="CF543" s="53"/>
      <c r="CG543" s="53"/>
      <c r="CH543" s="53"/>
      <c r="CI543" s="53"/>
      <c r="CJ543" s="53"/>
      <c r="CK543" s="53"/>
      <c r="CL543" s="53"/>
    </row>
    <row r="544" spans="11:90" ht="14.25" customHeight="1" x14ac:dyDescent="0.35">
      <c r="K544" s="79"/>
      <c r="W544" s="81"/>
      <c r="AH544" s="82"/>
      <c r="AR544" s="81"/>
      <c r="AW544" s="82"/>
      <c r="BD544" s="53"/>
      <c r="BE544" s="79"/>
      <c r="BG544" s="90"/>
      <c r="BH544" s="53"/>
      <c r="BI544" s="53"/>
      <c r="BJ544" s="53"/>
      <c r="BK544" s="53"/>
      <c r="BL544" s="53"/>
      <c r="BM544" s="53"/>
      <c r="BN544" s="53"/>
      <c r="BO544" s="53"/>
      <c r="BP544" s="84"/>
      <c r="BQ544" s="53"/>
      <c r="BR544" s="53"/>
      <c r="BS544" s="53"/>
      <c r="BT544" s="53"/>
      <c r="BU544" s="53"/>
      <c r="BV544" s="15"/>
      <c r="BW544" s="53"/>
      <c r="BX544" s="53"/>
      <c r="BY544" s="53"/>
      <c r="BZ544" s="53"/>
      <c r="CA544" s="53"/>
      <c r="CB544" s="53"/>
      <c r="CC544" s="53"/>
      <c r="CD544" s="53"/>
      <c r="CE544" s="85"/>
      <c r="CF544" s="53"/>
      <c r="CG544" s="53"/>
      <c r="CH544" s="53"/>
      <c r="CI544" s="53"/>
      <c r="CJ544" s="53"/>
      <c r="CK544" s="53"/>
      <c r="CL544" s="53"/>
    </row>
    <row r="545" spans="11:90" ht="14.25" customHeight="1" x14ac:dyDescent="0.35">
      <c r="K545" s="79"/>
      <c r="W545" s="81"/>
      <c r="AH545" s="82"/>
      <c r="AR545" s="81"/>
      <c r="AW545" s="82"/>
      <c r="BD545" s="53"/>
      <c r="BE545" s="79"/>
      <c r="BG545" s="90"/>
      <c r="BH545" s="53"/>
      <c r="BI545" s="53"/>
      <c r="BJ545" s="53"/>
      <c r="BK545" s="53"/>
      <c r="BL545" s="53"/>
      <c r="BM545" s="53"/>
      <c r="BN545" s="53"/>
      <c r="BO545" s="53"/>
      <c r="BP545" s="84"/>
      <c r="BQ545" s="53"/>
      <c r="BR545" s="53"/>
      <c r="BS545" s="53"/>
      <c r="BT545" s="53"/>
      <c r="BU545" s="53"/>
      <c r="BV545" s="15"/>
      <c r="BW545" s="53"/>
      <c r="BX545" s="53"/>
      <c r="BY545" s="53"/>
      <c r="BZ545" s="53"/>
      <c r="CA545" s="53"/>
      <c r="CB545" s="53"/>
      <c r="CC545" s="53"/>
      <c r="CD545" s="53"/>
      <c r="CE545" s="85"/>
      <c r="CF545" s="53"/>
      <c r="CG545" s="53"/>
      <c r="CH545" s="53"/>
      <c r="CI545" s="53"/>
      <c r="CJ545" s="53"/>
      <c r="CK545" s="53"/>
      <c r="CL545" s="53"/>
    </row>
    <row r="546" spans="11:90" ht="14.25" customHeight="1" x14ac:dyDescent="0.35">
      <c r="K546" s="79"/>
      <c r="W546" s="81"/>
      <c r="AH546" s="82"/>
      <c r="AR546" s="81"/>
      <c r="AW546" s="82"/>
      <c r="BD546" s="53"/>
      <c r="BE546" s="79"/>
      <c r="BG546" s="90"/>
      <c r="BH546" s="53"/>
      <c r="BI546" s="53"/>
      <c r="BJ546" s="53"/>
      <c r="BK546" s="53"/>
      <c r="BL546" s="53"/>
      <c r="BM546" s="53"/>
      <c r="BN546" s="53"/>
      <c r="BO546" s="53"/>
      <c r="BP546" s="84"/>
      <c r="BQ546" s="53"/>
      <c r="BR546" s="53"/>
      <c r="BS546" s="53"/>
      <c r="BT546" s="53"/>
      <c r="BU546" s="53"/>
      <c r="BV546" s="15"/>
      <c r="BW546" s="53"/>
      <c r="BX546" s="53"/>
      <c r="BY546" s="53"/>
      <c r="BZ546" s="53"/>
      <c r="CA546" s="53"/>
      <c r="CB546" s="53"/>
      <c r="CC546" s="53"/>
      <c r="CD546" s="53"/>
      <c r="CE546" s="85"/>
      <c r="CF546" s="53"/>
      <c r="CG546" s="53"/>
      <c r="CH546" s="53"/>
      <c r="CI546" s="53"/>
      <c r="CJ546" s="53"/>
      <c r="CK546" s="53"/>
      <c r="CL546" s="53"/>
    </row>
    <row r="547" spans="11:90" ht="14.25" customHeight="1" x14ac:dyDescent="0.35">
      <c r="K547" s="79"/>
      <c r="W547" s="81"/>
      <c r="AH547" s="82"/>
      <c r="AR547" s="81"/>
      <c r="AW547" s="82"/>
      <c r="BD547" s="53"/>
      <c r="BE547" s="79"/>
      <c r="BG547" s="90"/>
      <c r="BH547" s="53"/>
      <c r="BI547" s="53"/>
      <c r="BJ547" s="53"/>
      <c r="BK547" s="53"/>
      <c r="BL547" s="53"/>
      <c r="BM547" s="53"/>
      <c r="BN547" s="53"/>
      <c r="BO547" s="53"/>
      <c r="BP547" s="84"/>
      <c r="BQ547" s="53"/>
      <c r="BR547" s="53"/>
      <c r="BS547" s="53"/>
      <c r="BT547" s="53"/>
      <c r="BU547" s="53"/>
      <c r="BV547" s="15"/>
      <c r="BW547" s="53"/>
      <c r="BX547" s="53"/>
      <c r="BY547" s="53"/>
      <c r="BZ547" s="53"/>
      <c r="CA547" s="53"/>
      <c r="CB547" s="53"/>
      <c r="CC547" s="53"/>
      <c r="CD547" s="53"/>
      <c r="CE547" s="85"/>
      <c r="CF547" s="53"/>
      <c r="CG547" s="53"/>
      <c r="CH547" s="53"/>
      <c r="CI547" s="53"/>
      <c r="CJ547" s="53"/>
      <c r="CK547" s="53"/>
      <c r="CL547" s="53"/>
    </row>
    <row r="548" spans="11:90" ht="14.25" customHeight="1" x14ac:dyDescent="0.35">
      <c r="K548" s="79"/>
      <c r="W548" s="81"/>
      <c r="AH548" s="82"/>
      <c r="AR548" s="81"/>
      <c r="AW548" s="82"/>
      <c r="BD548" s="53"/>
      <c r="BE548" s="79"/>
      <c r="BG548" s="90"/>
      <c r="BH548" s="53"/>
      <c r="BI548" s="53"/>
      <c r="BJ548" s="53"/>
      <c r="BK548" s="53"/>
      <c r="BL548" s="53"/>
      <c r="BM548" s="53"/>
      <c r="BN548" s="53"/>
      <c r="BO548" s="53"/>
      <c r="BP548" s="84"/>
      <c r="BQ548" s="53"/>
      <c r="BR548" s="53"/>
      <c r="BS548" s="53"/>
      <c r="BT548" s="53"/>
      <c r="BU548" s="53"/>
      <c r="BV548" s="15"/>
      <c r="BW548" s="53"/>
      <c r="BX548" s="53"/>
      <c r="BY548" s="53"/>
      <c r="BZ548" s="53"/>
      <c r="CA548" s="53"/>
      <c r="CB548" s="53"/>
      <c r="CC548" s="53"/>
      <c r="CD548" s="53"/>
      <c r="CE548" s="85"/>
      <c r="CF548" s="53"/>
      <c r="CG548" s="53"/>
      <c r="CH548" s="53"/>
      <c r="CI548" s="53"/>
      <c r="CJ548" s="53"/>
      <c r="CK548" s="53"/>
      <c r="CL548" s="53"/>
    </row>
    <row r="549" spans="11:90" ht="14.25" customHeight="1" x14ac:dyDescent="0.35">
      <c r="K549" s="79"/>
      <c r="W549" s="81"/>
      <c r="AH549" s="82"/>
      <c r="AR549" s="81"/>
      <c r="AW549" s="82"/>
      <c r="BD549" s="53"/>
      <c r="BE549" s="79"/>
      <c r="BG549" s="90"/>
      <c r="BH549" s="53"/>
      <c r="BI549" s="53"/>
      <c r="BJ549" s="53"/>
      <c r="BK549" s="53"/>
      <c r="BL549" s="53"/>
      <c r="BM549" s="53"/>
      <c r="BN549" s="53"/>
      <c r="BO549" s="53"/>
      <c r="BP549" s="84"/>
      <c r="BQ549" s="53"/>
      <c r="BR549" s="53"/>
      <c r="BS549" s="53"/>
      <c r="BT549" s="53"/>
      <c r="BU549" s="53"/>
      <c r="BV549" s="15"/>
      <c r="BW549" s="53"/>
      <c r="BX549" s="53"/>
      <c r="BY549" s="53"/>
      <c r="BZ549" s="53"/>
      <c r="CA549" s="53"/>
      <c r="CB549" s="53"/>
      <c r="CC549" s="53"/>
      <c r="CD549" s="53"/>
      <c r="CE549" s="85"/>
      <c r="CF549" s="53"/>
      <c r="CG549" s="53"/>
      <c r="CH549" s="53"/>
      <c r="CI549" s="53"/>
      <c r="CJ549" s="53"/>
      <c r="CK549" s="53"/>
      <c r="CL549" s="53"/>
    </row>
    <row r="550" spans="11:90" ht="14.25" customHeight="1" x14ac:dyDescent="0.35">
      <c r="K550" s="79"/>
      <c r="W550" s="81"/>
      <c r="AH550" s="82"/>
      <c r="AR550" s="81"/>
      <c r="AW550" s="82"/>
      <c r="BD550" s="53"/>
      <c r="BE550" s="79"/>
      <c r="BG550" s="90"/>
      <c r="BH550" s="53"/>
      <c r="BI550" s="53"/>
      <c r="BJ550" s="53"/>
      <c r="BK550" s="53"/>
      <c r="BL550" s="53"/>
      <c r="BM550" s="53"/>
      <c r="BN550" s="53"/>
      <c r="BO550" s="53"/>
      <c r="BP550" s="84"/>
      <c r="BQ550" s="53"/>
      <c r="BR550" s="53"/>
      <c r="BS550" s="53"/>
      <c r="BT550" s="53"/>
      <c r="BU550" s="53"/>
      <c r="BV550" s="15"/>
      <c r="BW550" s="53"/>
      <c r="BX550" s="53"/>
      <c r="BY550" s="53"/>
      <c r="BZ550" s="53"/>
      <c r="CA550" s="53"/>
      <c r="CB550" s="53"/>
      <c r="CC550" s="53"/>
      <c r="CD550" s="53"/>
      <c r="CE550" s="85"/>
      <c r="CF550" s="53"/>
      <c r="CG550" s="53"/>
      <c r="CH550" s="53"/>
      <c r="CI550" s="53"/>
      <c r="CJ550" s="53"/>
      <c r="CK550" s="53"/>
      <c r="CL550" s="53"/>
    </row>
    <row r="551" spans="11:90" ht="14.25" customHeight="1" x14ac:dyDescent="0.35">
      <c r="K551" s="79"/>
      <c r="W551" s="81"/>
      <c r="AH551" s="82"/>
      <c r="AR551" s="81"/>
      <c r="AW551" s="82"/>
      <c r="BD551" s="53"/>
      <c r="BE551" s="79"/>
      <c r="BG551" s="90"/>
      <c r="BH551" s="53"/>
      <c r="BI551" s="53"/>
      <c r="BJ551" s="53"/>
      <c r="BK551" s="53"/>
      <c r="BL551" s="53"/>
      <c r="BM551" s="53"/>
      <c r="BN551" s="53"/>
      <c r="BO551" s="53"/>
      <c r="BP551" s="84"/>
      <c r="BQ551" s="53"/>
      <c r="BR551" s="53"/>
      <c r="BS551" s="53"/>
      <c r="BT551" s="53"/>
      <c r="BU551" s="53"/>
      <c r="BV551" s="15"/>
      <c r="BW551" s="53"/>
      <c r="BX551" s="53"/>
      <c r="BY551" s="53"/>
      <c r="BZ551" s="53"/>
      <c r="CA551" s="53"/>
      <c r="CB551" s="53"/>
      <c r="CC551" s="53"/>
      <c r="CD551" s="53"/>
      <c r="CE551" s="85"/>
      <c r="CF551" s="53"/>
      <c r="CG551" s="53"/>
      <c r="CH551" s="53"/>
      <c r="CI551" s="53"/>
      <c r="CJ551" s="53"/>
      <c r="CK551" s="53"/>
      <c r="CL551" s="53"/>
    </row>
    <row r="552" spans="11:90" ht="14.25" customHeight="1" x14ac:dyDescent="0.35">
      <c r="K552" s="79"/>
      <c r="W552" s="81"/>
      <c r="AH552" s="82"/>
      <c r="AR552" s="81"/>
      <c r="AW552" s="82"/>
      <c r="BD552" s="53"/>
      <c r="BE552" s="79"/>
      <c r="BG552" s="90"/>
      <c r="BH552" s="53"/>
      <c r="BI552" s="53"/>
      <c r="BJ552" s="53"/>
      <c r="BK552" s="53"/>
      <c r="BL552" s="53"/>
      <c r="BM552" s="53"/>
      <c r="BN552" s="53"/>
      <c r="BO552" s="53"/>
      <c r="BP552" s="84"/>
      <c r="BQ552" s="53"/>
      <c r="BR552" s="53"/>
      <c r="BS552" s="53"/>
      <c r="BT552" s="53"/>
      <c r="BU552" s="53"/>
      <c r="BV552" s="15"/>
      <c r="BW552" s="53"/>
      <c r="BX552" s="53"/>
      <c r="BY552" s="53"/>
      <c r="BZ552" s="53"/>
      <c r="CA552" s="53"/>
      <c r="CB552" s="53"/>
      <c r="CC552" s="53"/>
      <c r="CD552" s="53"/>
      <c r="CE552" s="85"/>
      <c r="CF552" s="53"/>
      <c r="CG552" s="53"/>
      <c r="CH552" s="53"/>
      <c r="CI552" s="53"/>
      <c r="CJ552" s="53"/>
      <c r="CK552" s="53"/>
      <c r="CL552" s="53"/>
    </row>
    <row r="553" spans="11:90" ht="14.25" customHeight="1" x14ac:dyDescent="0.35">
      <c r="K553" s="79"/>
      <c r="W553" s="81"/>
      <c r="AH553" s="82"/>
      <c r="AR553" s="81"/>
      <c r="AW553" s="82"/>
      <c r="BD553" s="53"/>
      <c r="BE553" s="79"/>
      <c r="BG553" s="90"/>
      <c r="BH553" s="53"/>
      <c r="BI553" s="53"/>
      <c r="BJ553" s="53"/>
      <c r="BK553" s="53"/>
      <c r="BL553" s="53"/>
      <c r="BM553" s="53"/>
      <c r="BN553" s="53"/>
      <c r="BO553" s="53"/>
      <c r="BP553" s="84"/>
      <c r="BQ553" s="53"/>
      <c r="BR553" s="53"/>
      <c r="BS553" s="53"/>
      <c r="BT553" s="53"/>
      <c r="BU553" s="53"/>
      <c r="BV553" s="15"/>
      <c r="BW553" s="53"/>
      <c r="BX553" s="53"/>
      <c r="BY553" s="53"/>
      <c r="BZ553" s="53"/>
      <c r="CA553" s="53"/>
      <c r="CB553" s="53"/>
      <c r="CC553" s="53"/>
      <c r="CD553" s="53"/>
      <c r="CE553" s="85"/>
      <c r="CF553" s="53"/>
      <c r="CG553" s="53"/>
      <c r="CH553" s="53"/>
      <c r="CI553" s="53"/>
      <c r="CJ553" s="53"/>
      <c r="CK553" s="53"/>
      <c r="CL553" s="53"/>
    </row>
    <row r="554" spans="11:90" ht="14.25" customHeight="1" x14ac:dyDescent="0.35">
      <c r="K554" s="79"/>
      <c r="W554" s="81"/>
      <c r="AH554" s="82"/>
      <c r="AR554" s="81"/>
      <c r="AW554" s="82"/>
      <c r="BD554" s="53"/>
      <c r="BE554" s="79"/>
      <c r="BG554" s="90"/>
      <c r="BH554" s="53"/>
      <c r="BI554" s="53"/>
      <c r="BJ554" s="53"/>
      <c r="BK554" s="53"/>
      <c r="BL554" s="53"/>
      <c r="BM554" s="53"/>
      <c r="BN554" s="53"/>
      <c r="BO554" s="53"/>
      <c r="BP554" s="84"/>
      <c r="BQ554" s="53"/>
      <c r="BR554" s="53"/>
      <c r="BS554" s="53"/>
      <c r="BT554" s="53"/>
      <c r="BU554" s="53"/>
      <c r="BV554" s="15"/>
      <c r="BW554" s="53"/>
      <c r="BX554" s="53"/>
      <c r="BY554" s="53"/>
      <c r="BZ554" s="53"/>
      <c r="CA554" s="53"/>
      <c r="CB554" s="53"/>
      <c r="CC554" s="53"/>
      <c r="CD554" s="53"/>
      <c r="CE554" s="85"/>
      <c r="CF554" s="53"/>
      <c r="CG554" s="53"/>
      <c r="CH554" s="53"/>
      <c r="CI554" s="53"/>
      <c r="CJ554" s="53"/>
      <c r="CK554" s="53"/>
      <c r="CL554" s="53"/>
    </row>
    <row r="555" spans="11:90" ht="14.25" customHeight="1" x14ac:dyDescent="0.35">
      <c r="K555" s="79"/>
      <c r="W555" s="81"/>
      <c r="AH555" s="82"/>
      <c r="AR555" s="81"/>
      <c r="AW555" s="82"/>
      <c r="BD555" s="53"/>
      <c r="BE555" s="79"/>
      <c r="BG555" s="90"/>
      <c r="BH555" s="53"/>
      <c r="BI555" s="53"/>
      <c r="BJ555" s="53"/>
      <c r="BK555" s="53"/>
      <c r="BL555" s="53"/>
      <c r="BM555" s="53"/>
      <c r="BN555" s="53"/>
      <c r="BO555" s="53"/>
      <c r="BP555" s="84"/>
      <c r="BQ555" s="53"/>
      <c r="BR555" s="53"/>
      <c r="BS555" s="53"/>
      <c r="BT555" s="53"/>
      <c r="BU555" s="53"/>
      <c r="BV555" s="15"/>
      <c r="BW555" s="53"/>
      <c r="BX555" s="53"/>
      <c r="BY555" s="53"/>
      <c r="BZ555" s="53"/>
      <c r="CA555" s="53"/>
      <c r="CB555" s="53"/>
      <c r="CC555" s="53"/>
      <c r="CD555" s="53"/>
      <c r="CE555" s="85"/>
      <c r="CF555" s="53"/>
      <c r="CG555" s="53"/>
      <c r="CH555" s="53"/>
      <c r="CI555" s="53"/>
      <c r="CJ555" s="53"/>
      <c r="CK555" s="53"/>
      <c r="CL555" s="53"/>
    </row>
    <row r="556" spans="11:90" ht="14.25" customHeight="1" x14ac:dyDescent="0.35">
      <c r="K556" s="79"/>
      <c r="W556" s="81"/>
      <c r="AH556" s="82"/>
      <c r="AR556" s="81"/>
      <c r="AW556" s="82"/>
      <c r="BD556" s="53"/>
      <c r="BE556" s="79"/>
      <c r="BG556" s="90"/>
      <c r="BH556" s="53"/>
      <c r="BI556" s="53"/>
      <c r="BJ556" s="53"/>
      <c r="BK556" s="53"/>
      <c r="BL556" s="53"/>
      <c r="BM556" s="53"/>
      <c r="BN556" s="53"/>
      <c r="BO556" s="53"/>
      <c r="BP556" s="84"/>
      <c r="BQ556" s="53"/>
      <c r="BR556" s="53"/>
      <c r="BS556" s="53"/>
      <c r="BT556" s="53"/>
      <c r="BU556" s="53"/>
      <c r="BV556" s="15"/>
      <c r="BW556" s="53"/>
      <c r="BX556" s="53"/>
      <c r="BY556" s="53"/>
      <c r="BZ556" s="53"/>
      <c r="CA556" s="53"/>
      <c r="CB556" s="53"/>
      <c r="CC556" s="53"/>
      <c r="CD556" s="53"/>
      <c r="CE556" s="85"/>
      <c r="CF556" s="53"/>
      <c r="CG556" s="53"/>
      <c r="CH556" s="53"/>
      <c r="CI556" s="53"/>
      <c r="CJ556" s="53"/>
      <c r="CK556" s="53"/>
      <c r="CL556" s="53"/>
    </row>
    <row r="557" spans="11:90" ht="14.25" customHeight="1" x14ac:dyDescent="0.35">
      <c r="K557" s="79"/>
      <c r="W557" s="81"/>
      <c r="AH557" s="82"/>
      <c r="AR557" s="81"/>
      <c r="AW557" s="82"/>
      <c r="BD557" s="53"/>
      <c r="BE557" s="79"/>
      <c r="BG557" s="90"/>
      <c r="BH557" s="53"/>
      <c r="BI557" s="53"/>
      <c r="BJ557" s="53"/>
      <c r="BK557" s="53"/>
      <c r="BL557" s="53"/>
      <c r="BM557" s="53"/>
      <c r="BN557" s="53"/>
      <c r="BO557" s="53"/>
      <c r="BP557" s="84"/>
      <c r="BQ557" s="53"/>
      <c r="BR557" s="53"/>
      <c r="BS557" s="53"/>
      <c r="BT557" s="53"/>
      <c r="BU557" s="53"/>
      <c r="BV557" s="15"/>
      <c r="BW557" s="53"/>
      <c r="BX557" s="53"/>
      <c r="BY557" s="53"/>
      <c r="BZ557" s="53"/>
      <c r="CA557" s="53"/>
      <c r="CB557" s="53"/>
      <c r="CC557" s="53"/>
      <c r="CD557" s="53"/>
      <c r="CE557" s="85"/>
      <c r="CF557" s="53"/>
      <c r="CG557" s="53"/>
      <c r="CH557" s="53"/>
      <c r="CI557" s="53"/>
      <c r="CJ557" s="53"/>
      <c r="CK557" s="53"/>
      <c r="CL557" s="53"/>
    </row>
    <row r="558" spans="11:90" ht="14.25" customHeight="1" x14ac:dyDescent="0.35">
      <c r="K558" s="79"/>
      <c r="W558" s="81"/>
      <c r="AH558" s="82"/>
      <c r="AR558" s="81"/>
      <c r="AW558" s="82"/>
      <c r="BD558" s="53"/>
      <c r="BE558" s="79"/>
      <c r="BG558" s="90"/>
      <c r="BH558" s="53"/>
      <c r="BI558" s="53"/>
      <c r="BJ558" s="53"/>
      <c r="BK558" s="53"/>
      <c r="BL558" s="53"/>
      <c r="BM558" s="53"/>
      <c r="BN558" s="53"/>
      <c r="BO558" s="53"/>
      <c r="BP558" s="84"/>
      <c r="BQ558" s="53"/>
      <c r="BR558" s="53"/>
      <c r="BS558" s="53"/>
      <c r="BT558" s="53"/>
      <c r="BU558" s="53"/>
      <c r="BV558" s="15"/>
      <c r="BW558" s="53"/>
      <c r="BX558" s="53"/>
      <c r="BY558" s="53"/>
      <c r="BZ558" s="53"/>
      <c r="CA558" s="53"/>
      <c r="CB558" s="53"/>
      <c r="CC558" s="53"/>
      <c r="CD558" s="53"/>
      <c r="CE558" s="85"/>
      <c r="CF558" s="53"/>
      <c r="CG558" s="53"/>
      <c r="CH558" s="53"/>
      <c r="CI558" s="53"/>
      <c r="CJ558" s="53"/>
      <c r="CK558" s="53"/>
      <c r="CL558" s="53"/>
    </row>
    <row r="559" spans="11:90" ht="14.25" customHeight="1" x14ac:dyDescent="0.35">
      <c r="K559" s="79"/>
      <c r="W559" s="81"/>
      <c r="AH559" s="82"/>
      <c r="AR559" s="81"/>
      <c r="AW559" s="82"/>
      <c r="BD559" s="53"/>
      <c r="BE559" s="79"/>
      <c r="BG559" s="90"/>
      <c r="BH559" s="53"/>
      <c r="BI559" s="53"/>
      <c r="BJ559" s="53"/>
      <c r="BK559" s="53"/>
      <c r="BL559" s="53"/>
      <c r="BM559" s="53"/>
      <c r="BN559" s="53"/>
      <c r="BO559" s="53"/>
      <c r="BP559" s="84"/>
      <c r="BQ559" s="53"/>
      <c r="BR559" s="53"/>
      <c r="BS559" s="53"/>
      <c r="BT559" s="53"/>
      <c r="BU559" s="53"/>
      <c r="BV559" s="15"/>
      <c r="BW559" s="53"/>
      <c r="BX559" s="53"/>
      <c r="BY559" s="53"/>
      <c r="BZ559" s="53"/>
      <c r="CA559" s="53"/>
      <c r="CB559" s="53"/>
      <c r="CC559" s="53"/>
      <c r="CD559" s="53"/>
      <c r="CE559" s="85"/>
      <c r="CF559" s="53"/>
      <c r="CG559" s="53"/>
      <c r="CH559" s="53"/>
      <c r="CI559" s="53"/>
      <c r="CJ559" s="53"/>
      <c r="CK559" s="53"/>
      <c r="CL559" s="53"/>
    </row>
    <row r="560" spans="11:90" ht="14.25" customHeight="1" x14ac:dyDescent="0.35">
      <c r="K560" s="79"/>
      <c r="W560" s="81"/>
      <c r="AH560" s="82"/>
      <c r="AR560" s="81"/>
      <c r="AW560" s="82"/>
      <c r="BD560" s="53"/>
      <c r="BE560" s="79"/>
      <c r="BG560" s="90"/>
      <c r="BH560" s="53"/>
      <c r="BI560" s="53"/>
      <c r="BJ560" s="53"/>
      <c r="BK560" s="53"/>
      <c r="BL560" s="53"/>
      <c r="BM560" s="53"/>
      <c r="BN560" s="53"/>
      <c r="BO560" s="53"/>
      <c r="BP560" s="84"/>
      <c r="BQ560" s="53"/>
      <c r="BR560" s="53"/>
      <c r="BS560" s="53"/>
      <c r="BT560" s="53"/>
      <c r="BU560" s="53"/>
      <c r="BV560" s="15"/>
      <c r="BW560" s="53"/>
      <c r="BX560" s="53"/>
      <c r="BY560" s="53"/>
      <c r="BZ560" s="53"/>
      <c r="CA560" s="53"/>
      <c r="CB560" s="53"/>
      <c r="CC560" s="53"/>
      <c r="CD560" s="53"/>
      <c r="CE560" s="85"/>
      <c r="CF560" s="53"/>
      <c r="CG560" s="53"/>
      <c r="CH560" s="53"/>
      <c r="CI560" s="53"/>
      <c r="CJ560" s="53"/>
      <c r="CK560" s="53"/>
      <c r="CL560" s="53"/>
    </row>
    <row r="561" spans="11:90" ht="14.25" customHeight="1" x14ac:dyDescent="0.35">
      <c r="K561" s="79"/>
      <c r="W561" s="81"/>
      <c r="AH561" s="82"/>
      <c r="AR561" s="81"/>
      <c r="AW561" s="82"/>
      <c r="BD561" s="53"/>
      <c r="BE561" s="79"/>
      <c r="BG561" s="90"/>
      <c r="BH561" s="53"/>
      <c r="BI561" s="53"/>
      <c r="BJ561" s="53"/>
      <c r="BK561" s="53"/>
      <c r="BL561" s="53"/>
      <c r="BM561" s="53"/>
      <c r="BN561" s="53"/>
      <c r="BO561" s="53"/>
      <c r="BP561" s="84"/>
      <c r="BQ561" s="53"/>
      <c r="BR561" s="53"/>
      <c r="BS561" s="53"/>
      <c r="BT561" s="53"/>
      <c r="BU561" s="53"/>
      <c r="BV561" s="15"/>
      <c r="BW561" s="53"/>
      <c r="BX561" s="53"/>
      <c r="BY561" s="53"/>
      <c r="BZ561" s="53"/>
      <c r="CA561" s="53"/>
      <c r="CB561" s="53"/>
      <c r="CC561" s="53"/>
      <c r="CD561" s="53"/>
      <c r="CE561" s="85"/>
      <c r="CF561" s="53"/>
      <c r="CG561" s="53"/>
      <c r="CH561" s="53"/>
      <c r="CI561" s="53"/>
      <c r="CJ561" s="53"/>
      <c r="CK561" s="53"/>
      <c r="CL561" s="53"/>
    </row>
    <row r="562" spans="11:90" ht="14.25" customHeight="1" x14ac:dyDescent="0.35">
      <c r="K562" s="79"/>
      <c r="W562" s="81"/>
      <c r="AH562" s="82"/>
      <c r="AR562" s="81"/>
      <c r="AW562" s="82"/>
      <c r="BD562" s="53"/>
      <c r="BE562" s="79"/>
      <c r="BG562" s="90"/>
      <c r="BH562" s="53"/>
      <c r="BI562" s="53"/>
      <c r="BJ562" s="53"/>
      <c r="BK562" s="53"/>
      <c r="BL562" s="53"/>
      <c r="BM562" s="53"/>
      <c r="BN562" s="53"/>
      <c r="BO562" s="53"/>
      <c r="BP562" s="84"/>
      <c r="BQ562" s="53"/>
      <c r="BR562" s="53"/>
      <c r="BS562" s="53"/>
      <c r="BT562" s="53"/>
      <c r="BU562" s="53"/>
      <c r="BV562" s="15"/>
      <c r="BW562" s="53"/>
      <c r="BX562" s="53"/>
      <c r="BY562" s="53"/>
      <c r="BZ562" s="53"/>
      <c r="CA562" s="53"/>
      <c r="CB562" s="53"/>
      <c r="CC562" s="53"/>
      <c r="CD562" s="53"/>
      <c r="CE562" s="85"/>
      <c r="CF562" s="53"/>
      <c r="CG562" s="53"/>
      <c r="CH562" s="53"/>
      <c r="CI562" s="53"/>
      <c r="CJ562" s="53"/>
      <c r="CK562" s="53"/>
      <c r="CL562" s="53"/>
    </row>
    <row r="563" spans="11:90" ht="14.25" customHeight="1" x14ac:dyDescent="0.35">
      <c r="K563" s="79"/>
      <c r="W563" s="81"/>
      <c r="AH563" s="82"/>
      <c r="AR563" s="81"/>
      <c r="AW563" s="82"/>
      <c r="BD563" s="53"/>
      <c r="BE563" s="79"/>
      <c r="BG563" s="90"/>
      <c r="BH563" s="53"/>
      <c r="BI563" s="53"/>
      <c r="BJ563" s="53"/>
      <c r="BK563" s="53"/>
      <c r="BL563" s="53"/>
      <c r="BM563" s="53"/>
      <c r="BN563" s="53"/>
      <c r="BO563" s="53"/>
      <c r="BP563" s="84"/>
      <c r="BQ563" s="53"/>
      <c r="BR563" s="53"/>
      <c r="BS563" s="53"/>
      <c r="BT563" s="53"/>
      <c r="BU563" s="53"/>
      <c r="BV563" s="15"/>
      <c r="BW563" s="53"/>
      <c r="BX563" s="53"/>
      <c r="BY563" s="53"/>
      <c r="BZ563" s="53"/>
      <c r="CA563" s="53"/>
      <c r="CB563" s="53"/>
      <c r="CC563" s="53"/>
      <c r="CD563" s="53"/>
      <c r="CE563" s="85"/>
      <c r="CF563" s="53"/>
      <c r="CG563" s="53"/>
      <c r="CH563" s="53"/>
      <c r="CI563" s="53"/>
      <c r="CJ563" s="53"/>
      <c r="CK563" s="53"/>
      <c r="CL563" s="53"/>
    </row>
    <row r="564" spans="11:90" ht="14.25" customHeight="1" x14ac:dyDescent="0.35">
      <c r="K564" s="79"/>
      <c r="W564" s="81"/>
      <c r="AH564" s="82"/>
      <c r="AR564" s="81"/>
      <c r="AW564" s="82"/>
      <c r="BD564" s="53"/>
      <c r="BE564" s="79"/>
      <c r="BG564" s="90"/>
      <c r="BH564" s="53"/>
      <c r="BI564" s="53"/>
      <c r="BJ564" s="53"/>
      <c r="BK564" s="53"/>
      <c r="BL564" s="53"/>
      <c r="BM564" s="53"/>
      <c r="BN564" s="53"/>
      <c r="BO564" s="53"/>
      <c r="BP564" s="84"/>
      <c r="BQ564" s="53"/>
      <c r="BR564" s="53"/>
      <c r="BS564" s="53"/>
      <c r="BT564" s="53"/>
      <c r="BU564" s="53"/>
      <c r="BV564" s="15"/>
      <c r="BW564" s="53"/>
      <c r="BX564" s="53"/>
      <c r="BY564" s="53"/>
      <c r="BZ564" s="53"/>
      <c r="CA564" s="53"/>
      <c r="CB564" s="53"/>
      <c r="CC564" s="53"/>
      <c r="CD564" s="53"/>
      <c r="CE564" s="85"/>
      <c r="CF564" s="53"/>
      <c r="CG564" s="53"/>
      <c r="CH564" s="53"/>
      <c r="CI564" s="53"/>
      <c r="CJ564" s="53"/>
      <c r="CK564" s="53"/>
      <c r="CL564" s="53"/>
    </row>
    <row r="565" spans="11:90" ht="14.25" customHeight="1" x14ac:dyDescent="0.35">
      <c r="K565" s="79"/>
      <c r="W565" s="81"/>
      <c r="AH565" s="82"/>
      <c r="AR565" s="81"/>
      <c r="AW565" s="82"/>
      <c r="BD565" s="53"/>
      <c r="BE565" s="79"/>
      <c r="BG565" s="90"/>
      <c r="BH565" s="53"/>
      <c r="BI565" s="53"/>
      <c r="BJ565" s="53"/>
      <c r="BK565" s="53"/>
      <c r="BL565" s="53"/>
      <c r="BM565" s="53"/>
      <c r="BN565" s="53"/>
      <c r="BO565" s="53"/>
      <c r="BP565" s="84"/>
      <c r="BQ565" s="53"/>
      <c r="BR565" s="53"/>
      <c r="BS565" s="53"/>
      <c r="BT565" s="53"/>
      <c r="BU565" s="53"/>
      <c r="BV565" s="15"/>
      <c r="BW565" s="53"/>
      <c r="BX565" s="53"/>
      <c r="BY565" s="53"/>
      <c r="BZ565" s="53"/>
      <c r="CA565" s="53"/>
      <c r="CB565" s="53"/>
      <c r="CC565" s="53"/>
      <c r="CD565" s="53"/>
      <c r="CE565" s="85"/>
      <c r="CF565" s="53"/>
      <c r="CG565" s="53"/>
      <c r="CH565" s="53"/>
      <c r="CI565" s="53"/>
      <c r="CJ565" s="53"/>
      <c r="CK565" s="53"/>
      <c r="CL565" s="53"/>
    </row>
    <row r="566" spans="11:90" ht="14.25" customHeight="1" x14ac:dyDescent="0.35">
      <c r="K566" s="79"/>
      <c r="W566" s="81"/>
      <c r="AH566" s="82"/>
      <c r="AR566" s="81"/>
      <c r="AW566" s="82"/>
      <c r="BD566" s="53"/>
      <c r="BE566" s="79"/>
      <c r="BG566" s="90"/>
      <c r="BH566" s="53"/>
      <c r="BI566" s="53"/>
      <c r="BJ566" s="53"/>
      <c r="BK566" s="53"/>
      <c r="BL566" s="53"/>
      <c r="BM566" s="53"/>
      <c r="BN566" s="53"/>
      <c r="BO566" s="53"/>
      <c r="BP566" s="84"/>
      <c r="BQ566" s="53"/>
      <c r="BR566" s="53"/>
      <c r="BS566" s="53"/>
      <c r="BT566" s="53"/>
      <c r="BU566" s="53"/>
      <c r="BV566" s="15"/>
      <c r="BW566" s="53"/>
      <c r="BX566" s="53"/>
      <c r="BY566" s="53"/>
      <c r="BZ566" s="53"/>
      <c r="CA566" s="53"/>
      <c r="CB566" s="53"/>
      <c r="CC566" s="53"/>
      <c r="CD566" s="53"/>
      <c r="CE566" s="85"/>
      <c r="CF566" s="53"/>
      <c r="CG566" s="53"/>
      <c r="CH566" s="53"/>
      <c r="CI566" s="53"/>
      <c r="CJ566" s="53"/>
      <c r="CK566" s="53"/>
      <c r="CL566" s="53"/>
    </row>
    <row r="567" spans="11:90" ht="14.25" customHeight="1" x14ac:dyDescent="0.35">
      <c r="K567" s="79"/>
      <c r="W567" s="81"/>
      <c r="AH567" s="82"/>
      <c r="AR567" s="81"/>
      <c r="AW567" s="82"/>
      <c r="BD567" s="53"/>
      <c r="BE567" s="79"/>
      <c r="BG567" s="90"/>
      <c r="BH567" s="53"/>
      <c r="BI567" s="53"/>
      <c r="BJ567" s="53"/>
      <c r="BK567" s="53"/>
      <c r="BL567" s="53"/>
      <c r="BM567" s="53"/>
      <c r="BN567" s="53"/>
      <c r="BO567" s="53"/>
      <c r="BP567" s="84"/>
      <c r="BQ567" s="53"/>
      <c r="BR567" s="53"/>
      <c r="BS567" s="53"/>
      <c r="BT567" s="53"/>
      <c r="BU567" s="53"/>
      <c r="BV567" s="15"/>
      <c r="BW567" s="53"/>
      <c r="BX567" s="53"/>
      <c r="BY567" s="53"/>
      <c r="BZ567" s="53"/>
      <c r="CA567" s="53"/>
      <c r="CB567" s="53"/>
      <c r="CC567" s="53"/>
      <c r="CD567" s="53"/>
      <c r="CE567" s="85"/>
      <c r="CF567" s="53"/>
      <c r="CG567" s="53"/>
      <c r="CH567" s="53"/>
      <c r="CI567" s="53"/>
      <c r="CJ567" s="53"/>
      <c r="CK567" s="53"/>
      <c r="CL567" s="53"/>
    </row>
    <row r="568" spans="11:90" ht="14.25" customHeight="1" x14ac:dyDescent="0.35">
      <c r="K568" s="79"/>
      <c r="W568" s="81"/>
      <c r="AH568" s="82"/>
      <c r="AR568" s="81"/>
      <c r="AW568" s="82"/>
      <c r="BD568" s="53"/>
      <c r="BE568" s="79"/>
      <c r="BG568" s="90"/>
      <c r="BH568" s="53"/>
      <c r="BI568" s="53"/>
      <c r="BJ568" s="53"/>
      <c r="BK568" s="53"/>
      <c r="BL568" s="53"/>
      <c r="BM568" s="53"/>
      <c r="BN568" s="53"/>
      <c r="BO568" s="53"/>
      <c r="BP568" s="84"/>
      <c r="BQ568" s="53"/>
      <c r="BR568" s="53"/>
      <c r="BS568" s="53"/>
      <c r="BT568" s="53"/>
      <c r="BU568" s="53"/>
      <c r="BV568" s="15"/>
      <c r="BW568" s="53"/>
      <c r="BX568" s="53"/>
      <c r="BY568" s="53"/>
      <c r="BZ568" s="53"/>
      <c r="CA568" s="53"/>
      <c r="CB568" s="53"/>
      <c r="CC568" s="53"/>
      <c r="CD568" s="53"/>
      <c r="CE568" s="85"/>
      <c r="CF568" s="53"/>
      <c r="CG568" s="53"/>
      <c r="CH568" s="53"/>
      <c r="CI568" s="53"/>
      <c r="CJ568" s="53"/>
      <c r="CK568" s="53"/>
      <c r="CL568" s="53"/>
    </row>
    <row r="569" spans="11:90" ht="14.25" customHeight="1" x14ac:dyDescent="0.35">
      <c r="K569" s="79"/>
      <c r="W569" s="81"/>
      <c r="AH569" s="82"/>
      <c r="AR569" s="81"/>
      <c r="AW569" s="82"/>
      <c r="BD569" s="53"/>
      <c r="BE569" s="79"/>
      <c r="BG569" s="90"/>
      <c r="BH569" s="53"/>
      <c r="BI569" s="53"/>
      <c r="BJ569" s="53"/>
      <c r="BK569" s="53"/>
      <c r="BL569" s="53"/>
      <c r="BM569" s="53"/>
      <c r="BN569" s="53"/>
      <c r="BO569" s="53"/>
      <c r="BP569" s="84"/>
      <c r="BQ569" s="53"/>
      <c r="BR569" s="53"/>
      <c r="BS569" s="53"/>
      <c r="BT569" s="53"/>
      <c r="BU569" s="53"/>
      <c r="BV569" s="15"/>
      <c r="BW569" s="53"/>
      <c r="BX569" s="53"/>
      <c r="BY569" s="53"/>
      <c r="BZ569" s="53"/>
      <c r="CA569" s="53"/>
      <c r="CB569" s="53"/>
      <c r="CC569" s="53"/>
      <c r="CD569" s="53"/>
      <c r="CE569" s="85"/>
      <c r="CF569" s="53"/>
      <c r="CG569" s="53"/>
      <c r="CH569" s="53"/>
      <c r="CI569" s="53"/>
      <c r="CJ569" s="53"/>
      <c r="CK569" s="53"/>
      <c r="CL569" s="53"/>
    </row>
    <row r="570" spans="11:90" ht="14.25" customHeight="1" x14ac:dyDescent="0.35">
      <c r="K570" s="79"/>
      <c r="W570" s="81"/>
      <c r="AH570" s="82"/>
      <c r="AR570" s="81"/>
      <c r="AW570" s="82"/>
      <c r="BD570" s="53"/>
      <c r="BE570" s="79"/>
      <c r="BG570" s="90"/>
      <c r="BH570" s="53"/>
      <c r="BI570" s="53"/>
      <c r="BJ570" s="53"/>
      <c r="BK570" s="53"/>
      <c r="BL570" s="53"/>
      <c r="BM570" s="53"/>
      <c r="BN570" s="53"/>
      <c r="BO570" s="53"/>
      <c r="BP570" s="84"/>
      <c r="BQ570" s="53"/>
      <c r="BR570" s="53"/>
      <c r="BS570" s="53"/>
      <c r="BT570" s="53"/>
      <c r="BU570" s="53"/>
      <c r="BV570" s="15"/>
      <c r="BW570" s="53"/>
      <c r="BX570" s="53"/>
      <c r="BY570" s="53"/>
      <c r="BZ570" s="53"/>
      <c r="CA570" s="53"/>
      <c r="CB570" s="53"/>
      <c r="CC570" s="53"/>
      <c r="CD570" s="53"/>
      <c r="CE570" s="85"/>
      <c r="CF570" s="53"/>
      <c r="CG570" s="53"/>
      <c r="CH570" s="53"/>
      <c r="CI570" s="53"/>
      <c r="CJ570" s="53"/>
      <c r="CK570" s="53"/>
      <c r="CL570" s="53"/>
    </row>
    <row r="571" spans="11:90" ht="14.25" customHeight="1" x14ac:dyDescent="0.35">
      <c r="K571" s="79"/>
      <c r="W571" s="81"/>
      <c r="AH571" s="82"/>
      <c r="AR571" s="81"/>
      <c r="AW571" s="82"/>
      <c r="BD571" s="53"/>
      <c r="BE571" s="79"/>
      <c r="BG571" s="90"/>
      <c r="BH571" s="53"/>
      <c r="BI571" s="53"/>
      <c r="BJ571" s="53"/>
      <c r="BK571" s="53"/>
      <c r="BL571" s="53"/>
      <c r="BM571" s="53"/>
      <c r="BN571" s="53"/>
      <c r="BO571" s="53"/>
      <c r="BP571" s="84"/>
      <c r="BQ571" s="53"/>
      <c r="BR571" s="53"/>
      <c r="BS571" s="53"/>
      <c r="BT571" s="53"/>
      <c r="BU571" s="53"/>
      <c r="BV571" s="15"/>
      <c r="BW571" s="53"/>
      <c r="BX571" s="53"/>
      <c r="BY571" s="53"/>
      <c r="BZ571" s="53"/>
      <c r="CA571" s="53"/>
      <c r="CB571" s="53"/>
      <c r="CC571" s="53"/>
      <c r="CD571" s="53"/>
      <c r="CE571" s="85"/>
      <c r="CF571" s="53"/>
      <c r="CG571" s="53"/>
      <c r="CH571" s="53"/>
      <c r="CI571" s="53"/>
      <c r="CJ571" s="53"/>
      <c r="CK571" s="53"/>
      <c r="CL571" s="53"/>
    </row>
    <row r="572" spans="11:90" ht="14.25" customHeight="1" x14ac:dyDescent="0.35">
      <c r="K572" s="79"/>
      <c r="W572" s="81"/>
      <c r="AH572" s="82"/>
      <c r="AR572" s="81"/>
      <c r="AW572" s="82"/>
      <c r="BD572" s="53"/>
      <c r="BE572" s="79"/>
      <c r="BG572" s="90"/>
      <c r="BH572" s="53"/>
      <c r="BI572" s="53"/>
      <c r="BJ572" s="53"/>
      <c r="BK572" s="53"/>
      <c r="BL572" s="53"/>
      <c r="BM572" s="53"/>
      <c r="BN572" s="53"/>
      <c r="BO572" s="53"/>
      <c r="BP572" s="84"/>
      <c r="BQ572" s="53"/>
      <c r="BR572" s="53"/>
      <c r="BS572" s="53"/>
      <c r="BT572" s="53"/>
      <c r="BU572" s="53"/>
      <c r="BV572" s="15"/>
      <c r="BW572" s="53"/>
      <c r="BX572" s="53"/>
      <c r="BY572" s="53"/>
      <c r="BZ572" s="53"/>
      <c r="CA572" s="53"/>
      <c r="CB572" s="53"/>
      <c r="CC572" s="53"/>
      <c r="CD572" s="53"/>
      <c r="CE572" s="85"/>
      <c r="CF572" s="53"/>
      <c r="CG572" s="53"/>
      <c r="CH572" s="53"/>
      <c r="CI572" s="53"/>
      <c r="CJ572" s="53"/>
      <c r="CK572" s="53"/>
      <c r="CL572" s="53"/>
    </row>
    <row r="573" spans="11:90" ht="14.25" customHeight="1" x14ac:dyDescent="0.35">
      <c r="K573" s="79"/>
      <c r="W573" s="81"/>
      <c r="AH573" s="82"/>
      <c r="AR573" s="81"/>
      <c r="AW573" s="82"/>
      <c r="BD573" s="53"/>
      <c r="BE573" s="79"/>
      <c r="BG573" s="90"/>
      <c r="BH573" s="53"/>
      <c r="BI573" s="53"/>
      <c r="BJ573" s="53"/>
      <c r="BK573" s="53"/>
      <c r="BL573" s="53"/>
      <c r="BM573" s="53"/>
      <c r="BN573" s="53"/>
      <c r="BO573" s="53"/>
      <c r="BP573" s="84"/>
      <c r="BQ573" s="53"/>
      <c r="BR573" s="53"/>
      <c r="BS573" s="53"/>
      <c r="BT573" s="53"/>
      <c r="BU573" s="53"/>
      <c r="BV573" s="15"/>
      <c r="BW573" s="53"/>
      <c r="BX573" s="53"/>
      <c r="BY573" s="53"/>
      <c r="BZ573" s="53"/>
      <c r="CA573" s="53"/>
      <c r="CB573" s="53"/>
      <c r="CC573" s="53"/>
      <c r="CD573" s="53"/>
      <c r="CE573" s="85"/>
      <c r="CF573" s="53"/>
      <c r="CG573" s="53"/>
      <c r="CH573" s="53"/>
      <c r="CI573" s="53"/>
      <c r="CJ573" s="53"/>
      <c r="CK573" s="53"/>
      <c r="CL573" s="53"/>
    </row>
    <row r="574" spans="11:90" ht="14.25" customHeight="1" x14ac:dyDescent="0.35">
      <c r="K574" s="79"/>
      <c r="W574" s="81"/>
      <c r="AH574" s="82"/>
      <c r="AR574" s="81"/>
      <c r="AW574" s="82"/>
      <c r="BD574" s="53"/>
      <c r="BE574" s="79"/>
      <c r="BG574" s="90"/>
      <c r="BH574" s="53"/>
      <c r="BI574" s="53"/>
      <c r="BJ574" s="53"/>
      <c r="BK574" s="53"/>
      <c r="BL574" s="53"/>
      <c r="BM574" s="53"/>
      <c r="BN574" s="53"/>
      <c r="BO574" s="53"/>
      <c r="BP574" s="84"/>
      <c r="BQ574" s="53"/>
      <c r="BR574" s="53"/>
      <c r="BS574" s="53"/>
      <c r="BT574" s="53"/>
      <c r="BU574" s="53"/>
      <c r="BV574" s="15"/>
      <c r="BW574" s="53"/>
      <c r="BX574" s="53"/>
      <c r="BY574" s="53"/>
      <c r="BZ574" s="53"/>
      <c r="CA574" s="53"/>
      <c r="CB574" s="53"/>
      <c r="CC574" s="53"/>
      <c r="CD574" s="53"/>
      <c r="CE574" s="85"/>
      <c r="CF574" s="53"/>
      <c r="CG574" s="53"/>
      <c r="CH574" s="53"/>
      <c r="CI574" s="53"/>
      <c r="CJ574" s="53"/>
      <c r="CK574" s="53"/>
      <c r="CL574" s="53"/>
    </row>
    <row r="575" spans="11:90" ht="14.25" customHeight="1" x14ac:dyDescent="0.35">
      <c r="K575" s="79"/>
      <c r="W575" s="81"/>
      <c r="AH575" s="82"/>
      <c r="AR575" s="81"/>
      <c r="AW575" s="82"/>
      <c r="BD575" s="53"/>
      <c r="BE575" s="79"/>
      <c r="BG575" s="90"/>
      <c r="BH575" s="53"/>
      <c r="BI575" s="53"/>
      <c r="BJ575" s="53"/>
      <c r="BK575" s="53"/>
      <c r="BL575" s="53"/>
      <c r="BM575" s="53"/>
      <c r="BN575" s="53"/>
      <c r="BO575" s="53"/>
      <c r="BP575" s="84"/>
      <c r="BQ575" s="53"/>
      <c r="BR575" s="53"/>
      <c r="BS575" s="53"/>
      <c r="BT575" s="53"/>
      <c r="BU575" s="53"/>
      <c r="BV575" s="15"/>
      <c r="BW575" s="53"/>
      <c r="BX575" s="53"/>
      <c r="BY575" s="53"/>
      <c r="BZ575" s="53"/>
      <c r="CA575" s="53"/>
      <c r="CB575" s="53"/>
      <c r="CC575" s="53"/>
      <c r="CD575" s="53"/>
      <c r="CE575" s="85"/>
      <c r="CF575" s="53"/>
      <c r="CG575" s="53"/>
      <c r="CH575" s="53"/>
      <c r="CI575" s="53"/>
      <c r="CJ575" s="53"/>
      <c r="CK575" s="53"/>
      <c r="CL575" s="53"/>
    </row>
    <row r="576" spans="11:90" ht="14.25" customHeight="1" x14ac:dyDescent="0.35">
      <c r="K576" s="79"/>
      <c r="W576" s="81"/>
      <c r="AH576" s="82"/>
      <c r="AR576" s="81"/>
      <c r="AW576" s="82"/>
      <c r="BD576" s="53"/>
      <c r="BE576" s="79"/>
      <c r="BG576" s="90"/>
      <c r="BH576" s="53"/>
      <c r="BI576" s="53"/>
      <c r="BJ576" s="53"/>
      <c r="BK576" s="53"/>
      <c r="BL576" s="53"/>
      <c r="BM576" s="53"/>
      <c r="BN576" s="53"/>
      <c r="BO576" s="53"/>
      <c r="BP576" s="84"/>
      <c r="BQ576" s="53"/>
      <c r="BR576" s="53"/>
      <c r="BS576" s="53"/>
      <c r="BT576" s="53"/>
      <c r="BU576" s="53"/>
      <c r="BV576" s="15"/>
      <c r="BW576" s="53"/>
      <c r="BX576" s="53"/>
      <c r="BY576" s="53"/>
      <c r="BZ576" s="53"/>
      <c r="CA576" s="53"/>
      <c r="CB576" s="53"/>
      <c r="CC576" s="53"/>
      <c r="CD576" s="53"/>
      <c r="CE576" s="85"/>
      <c r="CF576" s="53"/>
      <c r="CG576" s="53"/>
      <c r="CH576" s="53"/>
      <c r="CI576" s="53"/>
      <c r="CJ576" s="53"/>
      <c r="CK576" s="53"/>
      <c r="CL576" s="53"/>
    </row>
    <row r="577" spans="11:90" ht="14.25" customHeight="1" x14ac:dyDescent="0.35">
      <c r="K577" s="79"/>
      <c r="W577" s="81"/>
      <c r="AH577" s="82"/>
      <c r="AR577" s="81"/>
      <c r="AW577" s="82"/>
      <c r="BD577" s="53"/>
      <c r="BE577" s="79"/>
      <c r="BG577" s="90"/>
      <c r="BH577" s="53"/>
      <c r="BI577" s="53"/>
      <c r="BJ577" s="53"/>
      <c r="BK577" s="53"/>
      <c r="BL577" s="53"/>
      <c r="BM577" s="53"/>
      <c r="BN577" s="53"/>
      <c r="BO577" s="53"/>
      <c r="BP577" s="84"/>
      <c r="BQ577" s="53"/>
      <c r="BR577" s="53"/>
      <c r="BS577" s="53"/>
      <c r="BT577" s="53"/>
      <c r="BU577" s="53"/>
      <c r="BV577" s="15"/>
      <c r="BW577" s="53"/>
      <c r="BX577" s="53"/>
      <c r="BY577" s="53"/>
      <c r="BZ577" s="53"/>
      <c r="CA577" s="53"/>
      <c r="CB577" s="53"/>
      <c r="CC577" s="53"/>
      <c r="CD577" s="53"/>
      <c r="CE577" s="85"/>
      <c r="CF577" s="53"/>
      <c r="CG577" s="53"/>
      <c r="CH577" s="53"/>
      <c r="CI577" s="53"/>
      <c r="CJ577" s="53"/>
      <c r="CK577" s="53"/>
      <c r="CL577" s="53"/>
    </row>
    <row r="578" spans="11:90" ht="14.25" customHeight="1" x14ac:dyDescent="0.35">
      <c r="K578" s="79"/>
      <c r="W578" s="81"/>
      <c r="AH578" s="82"/>
      <c r="AR578" s="81"/>
      <c r="AW578" s="82"/>
      <c r="BD578" s="53"/>
      <c r="BE578" s="79"/>
      <c r="BG578" s="90"/>
      <c r="BH578" s="53"/>
      <c r="BI578" s="53"/>
      <c r="BJ578" s="53"/>
      <c r="BK578" s="53"/>
      <c r="BL578" s="53"/>
      <c r="BM578" s="53"/>
      <c r="BN578" s="53"/>
      <c r="BO578" s="53"/>
      <c r="BP578" s="84"/>
      <c r="BQ578" s="53"/>
      <c r="BR578" s="53"/>
      <c r="BS578" s="53"/>
      <c r="BT578" s="53"/>
      <c r="BU578" s="53"/>
      <c r="BV578" s="15"/>
      <c r="BW578" s="53"/>
      <c r="BX578" s="53"/>
      <c r="BY578" s="53"/>
      <c r="BZ578" s="53"/>
      <c r="CA578" s="53"/>
      <c r="CB578" s="53"/>
      <c r="CC578" s="53"/>
      <c r="CD578" s="53"/>
      <c r="CE578" s="85"/>
      <c r="CF578" s="53"/>
      <c r="CG578" s="53"/>
      <c r="CH578" s="53"/>
      <c r="CI578" s="53"/>
      <c r="CJ578" s="53"/>
      <c r="CK578" s="53"/>
      <c r="CL578" s="53"/>
    </row>
    <row r="579" spans="11:90" ht="14.25" customHeight="1" x14ac:dyDescent="0.35">
      <c r="K579" s="79"/>
      <c r="W579" s="81"/>
      <c r="AH579" s="82"/>
      <c r="AR579" s="81"/>
      <c r="AW579" s="82"/>
      <c r="BD579" s="53"/>
      <c r="BE579" s="79"/>
      <c r="BG579" s="90"/>
      <c r="BH579" s="53"/>
      <c r="BI579" s="53"/>
      <c r="BJ579" s="53"/>
      <c r="BK579" s="53"/>
      <c r="BL579" s="53"/>
      <c r="BM579" s="53"/>
      <c r="BN579" s="53"/>
      <c r="BO579" s="53"/>
      <c r="BP579" s="84"/>
      <c r="BQ579" s="53"/>
      <c r="BR579" s="53"/>
      <c r="BS579" s="53"/>
      <c r="BT579" s="53"/>
      <c r="BU579" s="53"/>
      <c r="BV579" s="15"/>
      <c r="BW579" s="53"/>
      <c r="BX579" s="53"/>
      <c r="BY579" s="53"/>
      <c r="BZ579" s="53"/>
      <c r="CA579" s="53"/>
      <c r="CB579" s="53"/>
      <c r="CC579" s="53"/>
      <c r="CD579" s="53"/>
      <c r="CE579" s="85"/>
      <c r="CF579" s="53"/>
      <c r="CG579" s="53"/>
      <c r="CH579" s="53"/>
      <c r="CI579" s="53"/>
      <c r="CJ579" s="53"/>
      <c r="CK579" s="53"/>
      <c r="CL579" s="53"/>
    </row>
    <row r="580" spans="11:90" ht="14.25" customHeight="1" x14ac:dyDescent="0.35">
      <c r="K580" s="79"/>
      <c r="W580" s="81"/>
      <c r="AH580" s="82"/>
      <c r="AR580" s="81"/>
      <c r="AW580" s="82"/>
      <c r="BD580" s="53"/>
      <c r="BE580" s="79"/>
      <c r="BG580" s="90"/>
      <c r="BH580" s="53"/>
      <c r="BI580" s="53"/>
      <c r="BJ580" s="53"/>
      <c r="BK580" s="53"/>
      <c r="BL580" s="53"/>
      <c r="BM580" s="53"/>
      <c r="BN580" s="53"/>
      <c r="BO580" s="53"/>
      <c r="BP580" s="84"/>
      <c r="BQ580" s="53"/>
      <c r="BR580" s="53"/>
      <c r="BS580" s="53"/>
      <c r="BT580" s="53"/>
      <c r="BU580" s="53"/>
      <c r="BV580" s="15"/>
      <c r="BW580" s="53"/>
      <c r="BX580" s="53"/>
      <c r="BY580" s="53"/>
      <c r="BZ580" s="53"/>
      <c r="CA580" s="53"/>
      <c r="CB580" s="53"/>
      <c r="CC580" s="53"/>
      <c r="CD580" s="53"/>
      <c r="CE580" s="85"/>
      <c r="CF580" s="53"/>
      <c r="CG580" s="53"/>
      <c r="CH580" s="53"/>
      <c r="CI580" s="53"/>
      <c r="CJ580" s="53"/>
      <c r="CK580" s="53"/>
      <c r="CL580" s="53"/>
    </row>
    <row r="581" spans="11:90" ht="14.25" customHeight="1" x14ac:dyDescent="0.35">
      <c r="K581" s="79"/>
      <c r="W581" s="81"/>
      <c r="AH581" s="82"/>
      <c r="AR581" s="81"/>
      <c r="AW581" s="82"/>
      <c r="BD581" s="53"/>
      <c r="BE581" s="79"/>
      <c r="BG581" s="90"/>
      <c r="BH581" s="53"/>
      <c r="BI581" s="53"/>
      <c r="BJ581" s="53"/>
      <c r="BK581" s="53"/>
      <c r="BL581" s="53"/>
      <c r="BM581" s="53"/>
      <c r="BN581" s="53"/>
      <c r="BO581" s="53"/>
      <c r="BP581" s="84"/>
      <c r="BQ581" s="53"/>
      <c r="BR581" s="53"/>
      <c r="BS581" s="53"/>
      <c r="BT581" s="53"/>
      <c r="BU581" s="53"/>
      <c r="BV581" s="15"/>
      <c r="BW581" s="53"/>
      <c r="BX581" s="53"/>
      <c r="BY581" s="53"/>
      <c r="BZ581" s="53"/>
      <c r="CA581" s="53"/>
      <c r="CB581" s="53"/>
      <c r="CC581" s="53"/>
      <c r="CD581" s="53"/>
      <c r="CE581" s="85"/>
      <c r="CF581" s="53"/>
      <c r="CG581" s="53"/>
      <c r="CH581" s="53"/>
      <c r="CI581" s="53"/>
      <c r="CJ581" s="53"/>
      <c r="CK581" s="53"/>
      <c r="CL581" s="53"/>
    </row>
    <row r="582" spans="11:90" ht="14.25" customHeight="1" x14ac:dyDescent="0.35">
      <c r="K582" s="79"/>
      <c r="W582" s="81"/>
      <c r="AH582" s="82"/>
      <c r="AR582" s="81"/>
      <c r="AW582" s="82"/>
      <c r="BD582" s="53"/>
      <c r="BE582" s="79"/>
      <c r="BG582" s="90"/>
      <c r="BH582" s="53"/>
      <c r="BI582" s="53"/>
      <c r="BJ582" s="53"/>
      <c r="BK582" s="53"/>
      <c r="BL582" s="53"/>
      <c r="BM582" s="53"/>
      <c r="BN582" s="53"/>
      <c r="BO582" s="53"/>
      <c r="BP582" s="84"/>
      <c r="BQ582" s="53"/>
      <c r="BR582" s="53"/>
      <c r="BS582" s="53"/>
      <c r="BT582" s="53"/>
      <c r="BU582" s="53"/>
      <c r="BV582" s="15"/>
      <c r="BW582" s="53"/>
      <c r="BX582" s="53"/>
      <c r="BY582" s="53"/>
      <c r="BZ582" s="53"/>
      <c r="CA582" s="53"/>
      <c r="CB582" s="53"/>
      <c r="CC582" s="53"/>
      <c r="CD582" s="53"/>
      <c r="CE582" s="85"/>
      <c r="CF582" s="53"/>
      <c r="CG582" s="53"/>
      <c r="CH582" s="53"/>
      <c r="CI582" s="53"/>
      <c r="CJ582" s="53"/>
      <c r="CK582" s="53"/>
      <c r="CL582" s="53"/>
    </row>
    <row r="583" spans="11:90" ht="14.25" customHeight="1" x14ac:dyDescent="0.35">
      <c r="K583" s="79"/>
      <c r="W583" s="81"/>
      <c r="AH583" s="82"/>
      <c r="AR583" s="81"/>
      <c r="AW583" s="82"/>
      <c r="BD583" s="53"/>
      <c r="BE583" s="79"/>
      <c r="BG583" s="90"/>
      <c r="BH583" s="53"/>
      <c r="BI583" s="53"/>
      <c r="BJ583" s="53"/>
      <c r="BK583" s="53"/>
      <c r="BL583" s="53"/>
      <c r="BM583" s="53"/>
      <c r="BN583" s="53"/>
      <c r="BO583" s="53"/>
      <c r="BP583" s="84"/>
      <c r="BQ583" s="53"/>
      <c r="BR583" s="53"/>
      <c r="BS583" s="53"/>
      <c r="BT583" s="53"/>
      <c r="BU583" s="53"/>
      <c r="BV583" s="15"/>
      <c r="BW583" s="53"/>
      <c r="BX583" s="53"/>
      <c r="BY583" s="53"/>
      <c r="BZ583" s="53"/>
      <c r="CA583" s="53"/>
      <c r="CB583" s="53"/>
      <c r="CC583" s="53"/>
      <c r="CD583" s="53"/>
      <c r="CE583" s="85"/>
      <c r="CF583" s="53"/>
      <c r="CG583" s="53"/>
      <c r="CH583" s="53"/>
      <c r="CI583" s="53"/>
      <c r="CJ583" s="53"/>
      <c r="CK583" s="53"/>
      <c r="CL583" s="53"/>
    </row>
    <row r="584" spans="11:90" ht="14.25" customHeight="1" x14ac:dyDescent="0.35">
      <c r="K584" s="79"/>
      <c r="W584" s="81"/>
      <c r="AH584" s="82"/>
      <c r="AR584" s="81"/>
      <c r="AW584" s="82"/>
      <c r="BD584" s="53"/>
      <c r="BE584" s="79"/>
      <c r="BG584" s="90"/>
      <c r="BH584" s="53"/>
      <c r="BI584" s="53"/>
      <c r="BJ584" s="53"/>
      <c r="BK584" s="53"/>
      <c r="BL584" s="53"/>
      <c r="BM584" s="53"/>
      <c r="BN584" s="53"/>
      <c r="BO584" s="53"/>
      <c r="BP584" s="84"/>
      <c r="BQ584" s="53"/>
      <c r="BR584" s="53"/>
      <c r="BS584" s="53"/>
      <c r="BT584" s="53"/>
      <c r="BU584" s="53"/>
      <c r="BV584" s="15"/>
      <c r="BW584" s="53"/>
      <c r="BX584" s="53"/>
      <c r="BY584" s="53"/>
      <c r="BZ584" s="53"/>
      <c r="CA584" s="53"/>
      <c r="CB584" s="53"/>
      <c r="CC584" s="53"/>
      <c r="CD584" s="53"/>
      <c r="CE584" s="85"/>
      <c r="CF584" s="53"/>
      <c r="CG584" s="53"/>
      <c r="CH584" s="53"/>
      <c r="CI584" s="53"/>
      <c r="CJ584" s="53"/>
      <c r="CK584" s="53"/>
      <c r="CL584" s="53"/>
    </row>
    <row r="585" spans="11:90" ht="14.25" customHeight="1" x14ac:dyDescent="0.35">
      <c r="K585" s="79"/>
      <c r="W585" s="81"/>
      <c r="AH585" s="82"/>
      <c r="AR585" s="81"/>
      <c r="AW585" s="82"/>
      <c r="BD585" s="53"/>
      <c r="BE585" s="79"/>
      <c r="BG585" s="90"/>
      <c r="BH585" s="53"/>
      <c r="BI585" s="53"/>
      <c r="BJ585" s="53"/>
      <c r="BK585" s="53"/>
      <c r="BL585" s="53"/>
      <c r="BM585" s="53"/>
      <c r="BN585" s="53"/>
      <c r="BO585" s="53"/>
      <c r="BP585" s="84"/>
      <c r="BQ585" s="53"/>
      <c r="BR585" s="53"/>
      <c r="BS585" s="53"/>
      <c r="BT585" s="53"/>
      <c r="BU585" s="53"/>
      <c r="BV585" s="15"/>
      <c r="BW585" s="53"/>
      <c r="BX585" s="53"/>
      <c r="BY585" s="53"/>
      <c r="BZ585" s="53"/>
      <c r="CA585" s="53"/>
      <c r="CB585" s="53"/>
      <c r="CC585" s="53"/>
      <c r="CD585" s="53"/>
      <c r="CE585" s="85"/>
      <c r="CF585" s="53"/>
      <c r="CG585" s="53"/>
      <c r="CH585" s="53"/>
      <c r="CI585" s="53"/>
      <c r="CJ585" s="53"/>
      <c r="CK585" s="53"/>
      <c r="CL585" s="53"/>
    </row>
    <row r="586" spans="11:90" ht="14.25" customHeight="1" x14ac:dyDescent="0.35">
      <c r="K586" s="79"/>
      <c r="W586" s="81"/>
      <c r="AH586" s="82"/>
      <c r="AR586" s="81"/>
      <c r="AW586" s="82"/>
      <c r="BD586" s="53"/>
      <c r="BE586" s="79"/>
      <c r="BG586" s="90"/>
      <c r="BH586" s="53"/>
      <c r="BI586" s="53"/>
      <c r="BJ586" s="53"/>
      <c r="BK586" s="53"/>
      <c r="BL586" s="53"/>
      <c r="BM586" s="53"/>
      <c r="BN586" s="53"/>
      <c r="BO586" s="53"/>
      <c r="BP586" s="84"/>
      <c r="BQ586" s="53"/>
      <c r="BR586" s="53"/>
      <c r="BS586" s="53"/>
      <c r="BT586" s="53"/>
      <c r="BU586" s="53"/>
      <c r="BV586" s="15"/>
      <c r="BW586" s="53"/>
      <c r="BX586" s="53"/>
      <c r="BY586" s="53"/>
      <c r="BZ586" s="53"/>
      <c r="CA586" s="53"/>
      <c r="CB586" s="53"/>
      <c r="CC586" s="53"/>
      <c r="CD586" s="53"/>
      <c r="CE586" s="85"/>
      <c r="CF586" s="53"/>
      <c r="CG586" s="53"/>
      <c r="CH586" s="53"/>
      <c r="CI586" s="53"/>
      <c r="CJ586" s="53"/>
      <c r="CK586" s="53"/>
      <c r="CL586" s="53"/>
    </row>
    <row r="587" spans="11:90" ht="14.25" customHeight="1" x14ac:dyDescent="0.35">
      <c r="K587" s="79"/>
      <c r="W587" s="81"/>
      <c r="AH587" s="82"/>
      <c r="AR587" s="81"/>
      <c r="AW587" s="82"/>
      <c r="BD587" s="53"/>
      <c r="BE587" s="79"/>
      <c r="BG587" s="90"/>
      <c r="BH587" s="53"/>
      <c r="BI587" s="53"/>
      <c r="BJ587" s="53"/>
      <c r="BK587" s="53"/>
      <c r="BL587" s="53"/>
      <c r="BM587" s="53"/>
      <c r="BN587" s="53"/>
      <c r="BO587" s="53"/>
      <c r="BP587" s="84"/>
      <c r="BQ587" s="53"/>
      <c r="BR587" s="53"/>
      <c r="BS587" s="53"/>
      <c r="BT587" s="53"/>
      <c r="BU587" s="53"/>
      <c r="BV587" s="15"/>
      <c r="BW587" s="53"/>
      <c r="BX587" s="53"/>
      <c r="BY587" s="53"/>
      <c r="BZ587" s="53"/>
      <c r="CA587" s="53"/>
      <c r="CB587" s="53"/>
      <c r="CC587" s="53"/>
      <c r="CD587" s="53"/>
      <c r="CE587" s="85"/>
      <c r="CF587" s="53"/>
      <c r="CG587" s="53"/>
      <c r="CH587" s="53"/>
      <c r="CI587" s="53"/>
      <c r="CJ587" s="53"/>
      <c r="CK587" s="53"/>
      <c r="CL587" s="53"/>
    </row>
    <row r="588" spans="11:90" ht="14.25" customHeight="1" x14ac:dyDescent="0.35">
      <c r="K588" s="79"/>
      <c r="W588" s="81"/>
      <c r="AH588" s="82"/>
      <c r="AR588" s="81"/>
      <c r="AW588" s="82"/>
      <c r="BD588" s="53"/>
      <c r="BE588" s="79"/>
      <c r="BG588" s="90"/>
      <c r="BH588" s="53"/>
      <c r="BI588" s="53"/>
      <c r="BJ588" s="53"/>
      <c r="BK588" s="53"/>
      <c r="BL588" s="53"/>
      <c r="BM588" s="53"/>
      <c r="BN588" s="53"/>
      <c r="BO588" s="53"/>
      <c r="BP588" s="84"/>
      <c r="BQ588" s="53"/>
      <c r="BR588" s="53"/>
      <c r="BS588" s="53"/>
      <c r="BT588" s="53"/>
      <c r="BU588" s="53"/>
      <c r="BV588" s="15"/>
      <c r="BW588" s="53"/>
      <c r="BX588" s="53"/>
      <c r="BY588" s="53"/>
      <c r="BZ588" s="53"/>
      <c r="CA588" s="53"/>
      <c r="CB588" s="53"/>
      <c r="CC588" s="53"/>
      <c r="CD588" s="53"/>
      <c r="CE588" s="85"/>
      <c r="CF588" s="53"/>
      <c r="CG588" s="53"/>
      <c r="CH588" s="53"/>
      <c r="CI588" s="53"/>
      <c r="CJ588" s="53"/>
      <c r="CK588" s="53"/>
      <c r="CL588" s="53"/>
    </row>
    <row r="589" spans="11:90" ht="14.25" customHeight="1" x14ac:dyDescent="0.35">
      <c r="K589" s="79"/>
      <c r="W589" s="81"/>
      <c r="AH589" s="82"/>
      <c r="AR589" s="81"/>
      <c r="AW589" s="82"/>
      <c r="BD589" s="53"/>
      <c r="BE589" s="79"/>
      <c r="BG589" s="90"/>
      <c r="BH589" s="53"/>
      <c r="BI589" s="53"/>
      <c r="BJ589" s="53"/>
      <c r="BK589" s="53"/>
      <c r="BL589" s="53"/>
      <c r="BM589" s="53"/>
      <c r="BN589" s="53"/>
      <c r="BO589" s="53"/>
      <c r="BP589" s="84"/>
      <c r="BQ589" s="53"/>
      <c r="BR589" s="53"/>
      <c r="BS589" s="53"/>
      <c r="BT589" s="53"/>
      <c r="BU589" s="53"/>
      <c r="BV589" s="15"/>
      <c r="BW589" s="53"/>
      <c r="BX589" s="53"/>
      <c r="BY589" s="53"/>
      <c r="BZ589" s="53"/>
      <c r="CA589" s="53"/>
      <c r="CB589" s="53"/>
      <c r="CC589" s="53"/>
      <c r="CD589" s="53"/>
      <c r="CE589" s="85"/>
      <c r="CF589" s="53"/>
      <c r="CG589" s="53"/>
      <c r="CH589" s="53"/>
      <c r="CI589" s="53"/>
      <c r="CJ589" s="53"/>
      <c r="CK589" s="53"/>
      <c r="CL589" s="53"/>
    </row>
    <row r="590" spans="11:90" ht="14.25" customHeight="1" x14ac:dyDescent="0.35">
      <c r="K590" s="79"/>
      <c r="W590" s="81"/>
      <c r="AH590" s="82"/>
      <c r="AR590" s="81"/>
      <c r="AW590" s="82"/>
      <c r="BD590" s="53"/>
      <c r="BE590" s="79"/>
      <c r="BG590" s="90"/>
      <c r="BH590" s="53"/>
      <c r="BI590" s="53"/>
      <c r="BJ590" s="53"/>
      <c r="BK590" s="53"/>
      <c r="BL590" s="53"/>
      <c r="BM590" s="53"/>
      <c r="BN590" s="53"/>
      <c r="BO590" s="53"/>
      <c r="BP590" s="84"/>
      <c r="BQ590" s="53"/>
      <c r="BR590" s="53"/>
      <c r="BS590" s="53"/>
      <c r="BT590" s="53"/>
      <c r="BU590" s="53"/>
      <c r="BV590" s="15"/>
      <c r="BW590" s="53"/>
      <c r="BX590" s="53"/>
      <c r="BY590" s="53"/>
      <c r="BZ590" s="53"/>
      <c r="CA590" s="53"/>
      <c r="CB590" s="53"/>
      <c r="CC590" s="53"/>
      <c r="CD590" s="53"/>
      <c r="CE590" s="85"/>
      <c r="CF590" s="53"/>
      <c r="CG590" s="53"/>
      <c r="CH590" s="53"/>
      <c r="CI590" s="53"/>
      <c r="CJ590" s="53"/>
      <c r="CK590" s="53"/>
      <c r="CL590" s="53"/>
    </row>
    <row r="591" spans="11:90" ht="14.25" customHeight="1" x14ac:dyDescent="0.35">
      <c r="K591" s="79"/>
      <c r="W591" s="81"/>
      <c r="AH591" s="82"/>
      <c r="AR591" s="81"/>
      <c r="AW591" s="82"/>
      <c r="BD591" s="53"/>
      <c r="BE591" s="79"/>
      <c r="BG591" s="90"/>
      <c r="BH591" s="53"/>
      <c r="BI591" s="53"/>
      <c r="BJ591" s="53"/>
      <c r="BK591" s="53"/>
      <c r="BL591" s="53"/>
      <c r="BM591" s="53"/>
      <c r="BN591" s="53"/>
      <c r="BO591" s="53"/>
      <c r="BP591" s="84"/>
      <c r="BQ591" s="53"/>
      <c r="BR591" s="53"/>
      <c r="BS591" s="53"/>
      <c r="BT591" s="53"/>
      <c r="BU591" s="53"/>
      <c r="BV591" s="15"/>
      <c r="BW591" s="53"/>
      <c r="BX591" s="53"/>
      <c r="BY591" s="53"/>
      <c r="BZ591" s="53"/>
      <c r="CA591" s="53"/>
      <c r="CB591" s="53"/>
      <c r="CC591" s="53"/>
      <c r="CD591" s="53"/>
      <c r="CE591" s="85"/>
      <c r="CF591" s="53"/>
      <c r="CG591" s="53"/>
      <c r="CH591" s="53"/>
      <c r="CI591" s="53"/>
      <c r="CJ591" s="53"/>
      <c r="CK591" s="53"/>
      <c r="CL591" s="53"/>
    </row>
    <row r="592" spans="11:90" ht="14.25" customHeight="1" x14ac:dyDescent="0.35">
      <c r="K592" s="79"/>
      <c r="W592" s="81"/>
      <c r="AH592" s="82"/>
      <c r="AR592" s="81"/>
      <c r="AW592" s="82"/>
      <c r="BD592" s="53"/>
      <c r="BE592" s="79"/>
      <c r="BG592" s="90"/>
      <c r="BH592" s="53"/>
      <c r="BI592" s="53"/>
      <c r="BJ592" s="53"/>
      <c r="BK592" s="53"/>
      <c r="BL592" s="53"/>
      <c r="BM592" s="53"/>
      <c r="BN592" s="53"/>
      <c r="BO592" s="53"/>
      <c r="BP592" s="84"/>
      <c r="BQ592" s="53"/>
      <c r="BR592" s="53"/>
      <c r="BS592" s="53"/>
      <c r="BT592" s="53"/>
      <c r="BU592" s="53"/>
      <c r="BV592" s="15"/>
      <c r="BW592" s="53"/>
      <c r="BX592" s="53"/>
      <c r="BY592" s="53"/>
      <c r="BZ592" s="53"/>
      <c r="CA592" s="53"/>
      <c r="CB592" s="53"/>
      <c r="CC592" s="53"/>
      <c r="CD592" s="53"/>
      <c r="CE592" s="85"/>
      <c r="CF592" s="53"/>
      <c r="CG592" s="53"/>
      <c r="CH592" s="53"/>
      <c r="CI592" s="53"/>
      <c r="CJ592" s="53"/>
      <c r="CK592" s="53"/>
      <c r="CL592" s="53"/>
    </row>
    <row r="593" spans="11:90" ht="14.25" customHeight="1" x14ac:dyDescent="0.35">
      <c r="K593" s="79"/>
      <c r="W593" s="81"/>
      <c r="AH593" s="82"/>
      <c r="AR593" s="81"/>
      <c r="AW593" s="82"/>
      <c r="BD593" s="53"/>
      <c r="BE593" s="79"/>
      <c r="BG593" s="90"/>
      <c r="BH593" s="53"/>
      <c r="BI593" s="53"/>
      <c r="BJ593" s="53"/>
      <c r="BK593" s="53"/>
      <c r="BL593" s="53"/>
      <c r="BM593" s="53"/>
      <c r="BN593" s="53"/>
      <c r="BO593" s="53"/>
      <c r="BP593" s="84"/>
      <c r="BQ593" s="53"/>
      <c r="BR593" s="53"/>
      <c r="BS593" s="53"/>
      <c r="BT593" s="53"/>
      <c r="BU593" s="53"/>
      <c r="BV593" s="15"/>
      <c r="BW593" s="53"/>
      <c r="BX593" s="53"/>
      <c r="BY593" s="53"/>
      <c r="BZ593" s="53"/>
      <c r="CA593" s="53"/>
      <c r="CB593" s="53"/>
      <c r="CC593" s="53"/>
      <c r="CD593" s="53"/>
      <c r="CE593" s="85"/>
      <c r="CF593" s="53"/>
      <c r="CG593" s="53"/>
      <c r="CH593" s="53"/>
      <c r="CI593" s="53"/>
      <c r="CJ593" s="53"/>
      <c r="CK593" s="53"/>
      <c r="CL593" s="53"/>
    </row>
    <row r="594" spans="11:90" ht="14.25" customHeight="1" x14ac:dyDescent="0.35">
      <c r="K594" s="79"/>
      <c r="W594" s="81"/>
      <c r="AH594" s="82"/>
      <c r="AR594" s="81"/>
      <c r="AW594" s="82"/>
      <c r="BD594" s="53"/>
      <c r="BE594" s="79"/>
      <c r="BG594" s="90"/>
      <c r="BH594" s="53"/>
      <c r="BI594" s="53"/>
      <c r="BJ594" s="53"/>
      <c r="BK594" s="53"/>
      <c r="BL594" s="53"/>
      <c r="BM594" s="53"/>
      <c r="BN594" s="53"/>
      <c r="BO594" s="53"/>
      <c r="BP594" s="84"/>
      <c r="BQ594" s="53"/>
      <c r="BR594" s="53"/>
      <c r="BS594" s="53"/>
      <c r="BT594" s="53"/>
      <c r="BU594" s="53"/>
      <c r="BV594" s="15"/>
      <c r="BW594" s="53"/>
      <c r="BX594" s="53"/>
      <c r="BY594" s="53"/>
      <c r="BZ594" s="53"/>
      <c r="CA594" s="53"/>
      <c r="CB594" s="53"/>
      <c r="CC594" s="53"/>
      <c r="CD594" s="53"/>
      <c r="CE594" s="85"/>
      <c r="CF594" s="53"/>
      <c r="CG594" s="53"/>
      <c r="CH594" s="53"/>
      <c r="CI594" s="53"/>
      <c r="CJ594" s="53"/>
      <c r="CK594" s="53"/>
      <c r="CL594" s="53"/>
    </row>
    <row r="595" spans="11:90" ht="14.25" customHeight="1" x14ac:dyDescent="0.35">
      <c r="K595" s="79"/>
      <c r="W595" s="81"/>
      <c r="AH595" s="82"/>
      <c r="AR595" s="81"/>
      <c r="AW595" s="82"/>
      <c r="BD595" s="53"/>
      <c r="BE595" s="79"/>
      <c r="BG595" s="90"/>
      <c r="BH595" s="53"/>
      <c r="BI595" s="53"/>
      <c r="BJ595" s="53"/>
      <c r="BK595" s="53"/>
      <c r="BL595" s="53"/>
      <c r="BM595" s="53"/>
      <c r="BN595" s="53"/>
      <c r="BO595" s="53"/>
      <c r="BP595" s="84"/>
      <c r="BQ595" s="53"/>
      <c r="BR595" s="53"/>
      <c r="BS595" s="53"/>
      <c r="BT595" s="53"/>
      <c r="BU595" s="53"/>
      <c r="BV595" s="15"/>
      <c r="BW595" s="53"/>
      <c r="BX595" s="53"/>
      <c r="BY595" s="53"/>
      <c r="BZ595" s="53"/>
      <c r="CA595" s="53"/>
      <c r="CB595" s="53"/>
      <c r="CC595" s="53"/>
      <c r="CD595" s="53"/>
      <c r="CE595" s="85"/>
      <c r="CF595" s="53"/>
      <c r="CG595" s="53"/>
      <c r="CH595" s="53"/>
      <c r="CI595" s="53"/>
      <c r="CJ595" s="53"/>
      <c r="CK595" s="53"/>
      <c r="CL595" s="53"/>
    </row>
    <row r="596" spans="11:90" ht="14.25" customHeight="1" x14ac:dyDescent="0.35">
      <c r="K596" s="79"/>
      <c r="W596" s="81"/>
      <c r="AH596" s="82"/>
      <c r="AR596" s="81"/>
      <c r="AW596" s="82"/>
      <c r="BD596" s="53"/>
      <c r="BE596" s="79"/>
      <c r="BG596" s="90"/>
      <c r="BH596" s="53"/>
      <c r="BI596" s="53"/>
      <c r="BJ596" s="53"/>
      <c r="BK596" s="53"/>
      <c r="BL596" s="53"/>
      <c r="BM596" s="53"/>
      <c r="BN596" s="53"/>
      <c r="BO596" s="53"/>
      <c r="BP596" s="84"/>
      <c r="BQ596" s="53"/>
      <c r="BR596" s="53"/>
      <c r="BS596" s="53"/>
      <c r="BT596" s="53"/>
      <c r="BU596" s="53"/>
      <c r="BV596" s="15"/>
      <c r="BW596" s="53"/>
      <c r="BX596" s="53"/>
      <c r="BY596" s="53"/>
      <c r="BZ596" s="53"/>
      <c r="CA596" s="53"/>
      <c r="CB596" s="53"/>
      <c r="CC596" s="53"/>
      <c r="CD596" s="53"/>
      <c r="CE596" s="85"/>
      <c r="CF596" s="53"/>
      <c r="CG596" s="53"/>
      <c r="CH596" s="53"/>
      <c r="CI596" s="53"/>
      <c r="CJ596" s="53"/>
      <c r="CK596" s="53"/>
      <c r="CL596" s="53"/>
    </row>
    <row r="597" spans="11:90" ht="14.25" customHeight="1" x14ac:dyDescent="0.35">
      <c r="K597" s="79"/>
      <c r="W597" s="81"/>
      <c r="AH597" s="82"/>
      <c r="AR597" s="81"/>
      <c r="AW597" s="82"/>
      <c r="BD597" s="53"/>
      <c r="BE597" s="79"/>
      <c r="BG597" s="90"/>
      <c r="BH597" s="53"/>
      <c r="BI597" s="53"/>
      <c r="BJ597" s="53"/>
      <c r="BK597" s="53"/>
      <c r="BL597" s="53"/>
      <c r="BM597" s="53"/>
      <c r="BN597" s="53"/>
      <c r="BO597" s="53"/>
      <c r="BP597" s="84"/>
      <c r="BQ597" s="53"/>
      <c r="BR597" s="53"/>
      <c r="BS597" s="53"/>
      <c r="BT597" s="53"/>
      <c r="BU597" s="53"/>
      <c r="BV597" s="15"/>
      <c r="BW597" s="53"/>
      <c r="BX597" s="53"/>
      <c r="BY597" s="53"/>
      <c r="BZ597" s="53"/>
      <c r="CA597" s="53"/>
      <c r="CB597" s="53"/>
      <c r="CC597" s="53"/>
      <c r="CD597" s="53"/>
      <c r="CE597" s="85"/>
      <c r="CF597" s="53"/>
      <c r="CG597" s="53"/>
      <c r="CH597" s="53"/>
      <c r="CI597" s="53"/>
      <c r="CJ597" s="53"/>
      <c r="CK597" s="53"/>
      <c r="CL597" s="53"/>
    </row>
    <row r="598" spans="11:90" ht="14.25" customHeight="1" x14ac:dyDescent="0.35">
      <c r="K598" s="79"/>
      <c r="W598" s="81"/>
      <c r="AH598" s="82"/>
      <c r="AR598" s="81"/>
      <c r="AW598" s="82"/>
      <c r="BD598" s="53"/>
      <c r="BE598" s="79"/>
      <c r="BG598" s="90"/>
      <c r="BH598" s="53"/>
      <c r="BI598" s="53"/>
      <c r="BJ598" s="53"/>
      <c r="BK598" s="53"/>
      <c r="BL598" s="53"/>
      <c r="BM598" s="53"/>
      <c r="BN598" s="53"/>
      <c r="BO598" s="53"/>
      <c r="BP598" s="84"/>
      <c r="BQ598" s="53"/>
      <c r="BR598" s="53"/>
      <c r="BS598" s="53"/>
      <c r="BT598" s="53"/>
      <c r="BU598" s="53"/>
      <c r="BV598" s="15"/>
      <c r="BW598" s="53"/>
      <c r="BX598" s="53"/>
      <c r="BY598" s="53"/>
      <c r="BZ598" s="53"/>
      <c r="CA598" s="53"/>
      <c r="CB598" s="53"/>
      <c r="CC598" s="53"/>
      <c r="CD598" s="53"/>
      <c r="CE598" s="85"/>
      <c r="CF598" s="53"/>
      <c r="CG598" s="53"/>
      <c r="CH598" s="53"/>
      <c r="CI598" s="53"/>
      <c r="CJ598" s="53"/>
      <c r="CK598" s="53"/>
      <c r="CL598" s="53"/>
    </row>
    <row r="599" spans="11:90" ht="14.25" customHeight="1" x14ac:dyDescent="0.35">
      <c r="K599" s="79"/>
      <c r="W599" s="81"/>
      <c r="AH599" s="82"/>
      <c r="AR599" s="81"/>
      <c r="AW599" s="82"/>
      <c r="BD599" s="53"/>
      <c r="BE599" s="79"/>
      <c r="BG599" s="90"/>
      <c r="BH599" s="53"/>
      <c r="BI599" s="53"/>
      <c r="BJ599" s="53"/>
      <c r="BK599" s="53"/>
      <c r="BL599" s="53"/>
      <c r="BM599" s="53"/>
      <c r="BN599" s="53"/>
      <c r="BO599" s="53"/>
      <c r="BP599" s="84"/>
      <c r="BQ599" s="53"/>
      <c r="BR599" s="53"/>
      <c r="BS599" s="53"/>
      <c r="BT599" s="53"/>
      <c r="BU599" s="53"/>
      <c r="BV599" s="15"/>
      <c r="BW599" s="53"/>
      <c r="BX599" s="53"/>
      <c r="BY599" s="53"/>
      <c r="BZ599" s="53"/>
      <c r="CA599" s="53"/>
      <c r="CB599" s="53"/>
      <c r="CC599" s="53"/>
      <c r="CD599" s="53"/>
      <c r="CE599" s="85"/>
      <c r="CF599" s="53"/>
      <c r="CG599" s="53"/>
      <c r="CH599" s="53"/>
      <c r="CI599" s="53"/>
      <c r="CJ599" s="53"/>
      <c r="CK599" s="53"/>
      <c r="CL599" s="53"/>
    </row>
    <row r="600" spans="11:90" ht="14.25" customHeight="1" x14ac:dyDescent="0.35">
      <c r="K600" s="79"/>
      <c r="W600" s="81"/>
      <c r="AH600" s="82"/>
      <c r="AR600" s="81"/>
      <c r="AW600" s="82"/>
      <c r="BD600" s="53"/>
      <c r="BE600" s="79"/>
      <c r="BG600" s="90"/>
      <c r="BH600" s="53"/>
      <c r="BI600" s="53"/>
      <c r="BJ600" s="53"/>
      <c r="BK600" s="53"/>
      <c r="BL600" s="53"/>
      <c r="BM600" s="53"/>
      <c r="BN600" s="53"/>
      <c r="BO600" s="53"/>
      <c r="BP600" s="84"/>
      <c r="BQ600" s="53"/>
      <c r="BR600" s="53"/>
      <c r="BS600" s="53"/>
      <c r="BT600" s="53"/>
      <c r="BU600" s="53"/>
      <c r="BV600" s="15"/>
      <c r="BW600" s="53"/>
      <c r="BX600" s="53"/>
      <c r="BY600" s="53"/>
      <c r="BZ600" s="53"/>
      <c r="CA600" s="53"/>
      <c r="CB600" s="53"/>
      <c r="CC600" s="53"/>
      <c r="CD600" s="53"/>
      <c r="CE600" s="85"/>
      <c r="CF600" s="53"/>
      <c r="CG600" s="53"/>
      <c r="CH600" s="53"/>
      <c r="CI600" s="53"/>
      <c r="CJ600" s="53"/>
      <c r="CK600" s="53"/>
      <c r="CL600" s="53"/>
    </row>
    <row r="601" spans="11:90" ht="14.25" customHeight="1" x14ac:dyDescent="0.35">
      <c r="K601" s="79"/>
      <c r="W601" s="81"/>
      <c r="AH601" s="82"/>
      <c r="AR601" s="81"/>
      <c r="AW601" s="82"/>
      <c r="BD601" s="53"/>
      <c r="BE601" s="79"/>
      <c r="BG601" s="90"/>
      <c r="BH601" s="53"/>
      <c r="BI601" s="53"/>
      <c r="BJ601" s="53"/>
      <c r="BK601" s="53"/>
      <c r="BL601" s="53"/>
      <c r="BM601" s="53"/>
      <c r="BN601" s="53"/>
      <c r="BO601" s="53"/>
      <c r="BP601" s="84"/>
      <c r="BQ601" s="53"/>
      <c r="BR601" s="53"/>
      <c r="BS601" s="53"/>
      <c r="BT601" s="53"/>
      <c r="BU601" s="53"/>
      <c r="BV601" s="15"/>
      <c r="BW601" s="53"/>
      <c r="BX601" s="53"/>
      <c r="BY601" s="53"/>
      <c r="BZ601" s="53"/>
      <c r="CA601" s="53"/>
      <c r="CB601" s="53"/>
      <c r="CC601" s="53"/>
      <c r="CD601" s="53"/>
      <c r="CE601" s="85"/>
      <c r="CF601" s="53"/>
      <c r="CG601" s="53"/>
      <c r="CH601" s="53"/>
      <c r="CI601" s="53"/>
      <c r="CJ601" s="53"/>
      <c r="CK601" s="53"/>
      <c r="CL601" s="53"/>
    </row>
    <row r="602" spans="11:90" ht="14.25" customHeight="1" x14ac:dyDescent="0.35">
      <c r="K602" s="79"/>
      <c r="W602" s="81"/>
      <c r="AH602" s="82"/>
      <c r="AR602" s="81"/>
      <c r="AW602" s="82"/>
      <c r="BD602" s="53"/>
      <c r="BE602" s="79"/>
      <c r="BG602" s="90"/>
      <c r="BH602" s="53"/>
      <c r="BI602" s="53"/>
      <c r="BJ602" s="53"/>
      <c r="BK602" s="53"/>
      <c r="BL602" s="53"/>
      <c r="BM602" s="53"/>
      <c r="BN602" s="53"/>
      <c r="BO602" s="53"/>
      <c r="BP602" s="84"/>
      <c r="BQ602" s="53"/>
      <c r="BR602" s="53"/>
      <c r="BS602" s="53"/>
      <c r="BT602" s="53"/>
      <c r="BU602" s="53"/>
      <c r="BV602" s="15"/>
      <c r="BW602" s="53"/>
      <c r="BX602" s="53"/>
      <c r="BY602" s="53"/>
      <c r="BZ602" s="53"/>
      <c r="CA602" s="53"/>
      <c r="CB602" s="53"/>
      <c r="CC602" s="53"/>
      <c r="CD602" s="53"/>
      <c r="CE602" s="85"/>
      <c r="CF602" s="53"/>
      <c r="CG602" s="53"/>
      <c r="CH602" s="53"/>
      <c r="CI602" s="53"/>
      <c r="CJ602" s="53"/>
      <c r="CK602" s="53"/>
      <c r="CL602" s="53"/>
    </row>
    <row r="603" spans="11:90" ht="14.25" customHeight="1" x14ac:dyDescent="0.35">
      <c r="K603" s="79"/>
      <c r="W603" s="81"/>
      <c r="AH603" s="82"/>
      <c r="AR603" s="81"/>
      <c r="AW603" s="82"/>
      <c r="BD603" s="53"/>
      <c r="BE603" s="79"/>
      <c r="BG603" s="90"/>
      <c r="BH603" s="53"/>
      <c r="BI603" s="53"/>
      <c r="BJ603" s="53"/>
      <c r="BK603" s="53"/>
      <c r="BL603" s="53"/>
      <c r="BM603" s="53"/>
      <c r="BN603" s="53"/>
      <c r="BO603" s="53"/>
      <c r="BP603" s="84"/>
      <c r="BQ603" s="53"/>
      <c r="BR603" s="53"/>
      <c r="BS603" s="53"/>
      <c r="BT603" s="53"/>
      <c r="BU603" s="53"/>
      <c r="BV603" s="15"/>
      <c r="BW603" s="53"/>
      <c r="BX603" s="53"/>
      <c r="BY603" s="53"/>
      <c r="BZ603" s="53"/>
      <c r="CA603" s="53"/>
      <c r="CB603" s="53"/>
      <c r="CC603" s="53"/>
      <c r="CD603" s="53"/>
      <c r="CE603" s="85"/>
      <c r="CF603" s="53"/>
      <c r="CG603" s="53"/>
      <c r="CH603" s="53"/>
      <c r="CI603" s="53"/>
      <c r="CJ603" s="53"/>
      <c r="CK603" s="53"/>
      <c r="CL603" s="53"/>
    </row>
    <row r="604" spans="11:90" ht="14.25" customHeight="1" x14ac:dyDescent="0.35">
      <c r="K604" s="79"/>
      <c r="W604" s="81"/>
      <c r="AH604" s="82"/>
      <c r="AR604" s="81"/>
      <c r="AW604" s="82"/>
      <c r="BD604" s="53"/>
      <c r="BE604" s="79"/>
      <c r="BG604" s="90"/>
      <c r="BH604" s="53"/>
      <c r="BI604" s="53"/>
      <c r="BJ604" s="53"/>
      <c r="BK604" s="53"/>
      <c r="BL604" s="53"/>
      <c r="BM604" s="53"/>
      <c r="BN604" s="53"/>
      <c r="BO604" s="53"/>
      <c r="BP604" s="84"/>
      <c r="BQ604" s="53"/>
      <c r="BR604" s="53"/>
      <c r="BS604" s="53"/>
      <c r="BT604" s="53"/>
      <c r="BU604" s="53"/>
      <c r="BV604" s="15"/>
      <c r="BW604" s="53"/>
      <c r="BX604" s="53"/>
      <c r="BY604" s="53"/>
      <c r="BZ604" s="53"/>
      <c r="CA604" s="53"/>
      <c r="CB604" s="53"/>
      <c r="CC604" s="53"/>
      <c r="CD604" s="53"/>
      <c r="CE604" s="85"/>
      <c r="CF604" s="53"/>
      <c r="CG604" s="53"/>
      <c r="CH604" s="53"/>
      <c r="CI604" s="53"/>
      <c r="CJ604" s="53"/>
      <c r="CK604" s="53"/>
      <c r="CL604" s="53"/>
    </row>
    <row r="605" spans="11:90" ht="14.25" customHeight="1" x14ac:dyDescent="0.35">
      <c r="K605" s="79"/>
      <c r="W605" s="81"/>
      <c r="AH605" s="82"/>
      <c r="AR605" s="81"/>
      <c r="AW605" s="82"/>
      <c r="BD605" s="53"/>
      <c r="BE605" s="79"/>
      <c r="BG605" s="90"/>
      <c r="BH605" s="53"/>
      <c r="BI605" s="53"/>
      <c r="BJ605" s="53"/>
      <c r="BK605" s="53"/>
      <c r="BL605" s="53"/>
      <c r="BM605" s="53"/>
      <c r="BN605" s="53"/>
      <c r="BO605" s="53"/>
      <c r="BP605" s="84"/>
      <c r="BQ605" s="53"/>
      <c r="BR605" s="53"/>
      <c r="BS605" s="53"/>
      <c r="BT605" s="53"/>
      <c r="BU605" s="53"/>
      <c r="BV605" s="15"/>
      <c r="BW605" s="53"/>
      <c r="BX605" s="53"/>
      <c r="BY605" s="53"/>
      <c r="BZ605" s="53"/>
      <c r="CA605" s="53"/>
      <c r="CB605" s="53"/>
      <c r="CC605" s="53"/>
      <c r="CD605" s="53"/>
      <c r="CE605" s="85"/>
      <c r="CF605" s="53"/>
      <c r="CG605" s="53"/>
      <c r="CH605" s="53"/>
      <c r="CI605" s="53"/>
      <c r="CJ605" s="53"/>
      <c r="CK605" s="53"/>
      <c r="CL605" s="53"/>
    </row>
    <row r="606" spans="11:90" ht="14.25" customHeight="1" x14ac:dyDescent="0.35">
      <c r="K606" s="79"/>
      <c r="W606" s="81"/>
      <c r="AH606" s="82"/>
      <c r="AR606" s="81"/>
      <c r="AW606" s="82"/>
      <c r="BD606" s="53"/>
      <c r="BE606" s="79"/>
      <c r="BG606" s="90"/>
      <c r="BH606" s="53"/>
      <c r="BI606" s="53"/>
      <c r="BJ606" s="53"/>
      <c r="BK606" s="53"/>
      <c r="BL606" s="53"/>
      <c r="BM606" s="53"/>
      <c r="BN606" s="53"/>
      <c r="BO606" s="53"/>
      <c r="BP606" s="84"/>
      <c r="BQ606" s="53"/>
      <c r="BR606" s="53"/>
      <c r="BS606" s="53"/>
      <c r="BT606" s="53"/>
      <c r="BU606" s="53"/>
      <c r="BV606" s="15"/>
      <c r="BW606" s="53"/>
      <c r="BX606" s="53"/>
      <c r="BY606" s="53"/>
      <c r="BZ606" s="53"/>
      <c r="CA606" s="53"/>
      <c r="CB606" s="53"/>
      <c r="CC606" s="53"/>
      <c r="CD606" s="53"/>
      <c r="CE606" s="85"/>
      <c r="CF606" s="53"/>
      <c r="CG606" s="53"/>
      <c r="CH606" s="53"/>
      <c r="CI606" s="53"/>
      <c r="CJ606" s="53"/>
      <c r="CK606" s="53"/>
      <c r="CL606" s="53"/>
    </row>
    <row r="607" spans="11:90" ht="14.25" customHeight="1" x14ac:dyDescent="0.35">
      <c r="K607" s="79"/>
      <c r="W607" s="81"/>
      <c r="AH607" s="82"/>
      <c r="AR607" s="81"/>
      <c r="AW607" s="82"/>
      <c r="BD607" s="53"/>
      <c r="BE607" s="79"/>
      <c r="BG607" s="90"/>
      <c r="BH607" s="53"/>
      <c r="BI607" s="53"/>
      <c r="BJ607" s="53"/>
      <c r="BK607" s="53"/>
      <c r="BL607" s="53"/>
      <c r="BM607" s="53"/>
      <c r="BN607" s="53"/>
      <c r="BO607" s="53"/>
      <c r="BP607" s="84"/>
      <c r="BQ607" s="53"/>
      <c r="BR607" s="53"/>
      <c r="BS607" s="53"/>
      <c r="BT607" s="53"/>
      <c r="BU607" s="53"/>
      <c r="BV607" s="15"/>
      <c r="BW607" s="53"/>
      <c r="BX607" s="53"/>
      <c r="BY607" s="53"/>
      <c r="BZ607" s="53"/>
      <c r="CA607" s="53"/>
      <c r="CB607" s="53"/>
      <c r="CC607" s="53"/>
      <c r="CD607" s="53"/>
      <c r="CE607" s="85"/>
      <c r="CF607" s="53"/>
      <c r="CG607" s="53"/>
      <c r="CH607" s="53"/>
      <c r="CI607" s="53"/>
      <c r="CJ607" s="53"/>
      <c r="CK607" s="53"/>
      <c r="CL607" s="53"/>
    </row>
    <row r="608" spans="11:90" ht="14.25" customHeight="1" x14ac:dyDescent="0.35">
      <c r="K608" s="79"/>
      <c r="W608" s="81"/>
      <c r="AH608" s="82"/>
      <c r="AR608" s="81"/>
      <c r="AW608" s="82"/>
      <c r="BD608" s="53"/>
      <c r="BE608" s="79"/>
      <c r="BG608" s="90"/>
      <c r="BH608" s="53"/>
      <c r="BI608" s="53"/>
      <c r="BJ608" s="53"/>
      <c r="BK608" s="53"/>
      <c r="BL608" s="53"/>
      <c r="BM608" s="53"/>
      <c r="BN608" s="53"/>
      <c r="BO608" s="53"/>
      <c r="BP608" s="84"/>
      <c r="BQ608" s="53"/>
      <c r="BR608" s="53"/>
      <c r="BS608" s="53"/>
      <c r="BT608" s="53"/>
      <c r="BU608" s="53"/>
      <c r="BV608" s="15"/>
      <c r="BW608" s="53"/>
      <c r="BX608" s="53"/>
      <c r="BY608" s="53"/>
      <c r="BZ608" s="53"/>
      <c r="CA608" s="53"/>
      <c r="CB608" s="53"/>
      <c r="CC608" s="53"/>
      <c r="CD608" s="53"/>
      <c r="CE608" s="85"/>
      <c r="CF608" s="53"/>
      <c r="CG608" s="53"/>
      <c r="CH608" s="53"/>
      <c r="CI608" s="53"/>
      <c r="CJ608" s="53"/>
      <c r="CK608" s="53"/>
      <c r="CL608" s="53"/>
    </row>
    <row r="609" spans="11:90" ht="14.25" customHeight="1" x14ac:dyDescent="0.35">
      <c r="K609" s="79"/>
      <c r="W609" s="81"/>
      <c r="AH609" s="82"/>
      <c r="AR609" s="81"/>
      <c r="AW609" s="82"/>
      <c r="BD609" s="53"/>
      <c r="BE609" s="79"/>
      <c r="BG609" s="90"/>
      <c r="BH609" s="53"/>
      <c r="BI609" s="53"/>
      <c r="BJ609" s="53"/>
      <c r="BK609" s="53"/>
      <c r="BL609" s="53"/>
      <c r="BM609" s="53"/>
      <c r="BN609" s="53"/>
      <c r="BO609" s="53"/>
      <c r="BP609" s="84"/>
      <c r="BQ609" s="53"/>
      <c r="BR609" s="53"/>
      <c r="BS609" s="53"/>
      <c r="BT609" s="53"/>
      <c r="BU609" s="53"/>
      <c r="BV609" s="15"/>
      <c r="BW609" s="53"/>
      <c r="BX609" s="53"/>
      <c r="BY609" s="53"/>
      <c r="BZ609" s="53"/>
      <c r="CA609" s="53"/>
      <c r="CB609" s="53"/>
      <c r="CC609" s="53"/>
      <c r="CD609" s="53"/>
      <c r="CE609" s="85"/>
      <c r="CF609" s="53"/>
      <c r="CG609" s="53"/>
      <c r="CH609" s="53"/>
      <c r="CI609" s="53"/>
      <c r="CJ609" s="53"/>
      <c r="CK609" s="53"/>
      <c r="CL609" s="53"/>
    </row>
    <row r="610" spans="11:90" ht="14.25" customHeight="1" x14ac:dyDescent="0.35">
      <c r="K610" s="79"/>
      <c r="W610" s="81"/>
      <c r="AH610" s="82"/>
      <c r="AR610" s="81"/>
      <c r="AW610" s="82"/>
      <c r="BD610" s="53"/>
      <c r="BE610" s="79"/>
      <c r="BG610" s="90"/>
      <c r="BH610" s="53"/>
      <c r="BI610" s="53"/>
      <c r="BJ610" s="53"/>
      <c r="BK610" s="53"/>
      <c r="BL610" s="53"/>
      <c r="BM610" s="53"/>
      <c r="BN610" s="53"/>
      <c r="BO610" s="53"/>
      <c r="BP610" s="84"/>
      <c r="BQ610" s="53"/>
      <c r="BR610" s="53"/>
      <c r="BS610" s="53"/>
      <c r="BT610" s="53"/>
      <c r="BU610" s="53"/>
      <c r="BV610" s="15"/>
      <c r="BW610" s="53"/>
      <c r="BX610" s="53"/>
      <c r="BY610" s="53"/>
      <c r="BZ610" s="53"/>
      <c r="CA610" s="53"/>
      <c r="CB610" s="53"/>
      <c r="CC610" s="53"/>
      <c r="CD610" s="53"/>
      <c r="CE610" s="85"/>
      <c r="CF610" s="53"/>
      <c r="CG610" s="53"/>
      <c r="CH610" s="53"/>
      <c r="CI610" s="53"/>
      <c r="CJ610" s="53"/>
      <c r="CK610" s="53"/>
      <c r="CL610" s="53"/>
    </row>
    <row r="611" spans="11:90" ht="14.25" customHeight="1" x14ac:dyDescent="0.35">
      <c r="K611" s="79"/>
      <c r="W611" s="81"/>
      <c r="AH611" s="82"/>
      <c r="AR611" s="81"/>
      <c r="AW611" s="82"/>
      <c r="BD611" s="53"/>
      <c r="BE611" s="79"/>
      <c r="BG611" s="90"/>
      <c r="BH611" s="53"/>
      <c r="BI611" s="53"/>
      <c r="BJ611" s="53"/>
      <c r="BK611" s="53"/>
      <c r="BL611" s="53"/>
      <c r="BM611" s="53"/>
      <c r="BN611" s="53"/>
      <c r="BO611" s="53"/>
      <c r="BP611" s="84"/>
      <c r="BQ611" s="53"/>
      <c r="BR611" s="53"/>
      <c r="BS611" s="53"/>
      <c r="BT611" s="53"/>
      <c r="BU611" s="53"/>
      <c r="BV611" s="15"/>
      <c r="BW611" s="53"/>
      <c r="BX611" s="53"/>
      <c r="BY611" s="53"/>
      <c r="BZ611" s="53"/>
      <c r="CA611" s="53"/>
      <c r="CB611" s="53"/>
      <c r="CC611" s="53"/>
      <c r="CD611" s="53"/>
      <c r="CE611" s="85"/>
      <c r="CF611" s="53"/>
      <c r="CG611" s="53"/>
      <c r="CH611" s="53"/>
      <c r="CI611" s="53"/>
      <c r="CJ611" s="53"/>
      <c r="CK611" s="53"/>
      <c r="CL611" s="53"/>
    </row>
    <row r="612" spans="11:90" ht="14.25" customHeight="1" x14ac:dyDescent="0.35">
      <c r="K612" s="79"/>
      <c r="W612" s="81"/>
      <c r="AH612" s="82"/>
      <c r="AR612" s="81"/>
      <c r="AW612" s="82"/>
      <c r="BD612" s="53"/>
      <c r="BE612" s="79"/>
      <c r="BG612" s="90"/>
      <c r="BH612" s="53"/>
      <c r="BI612" s="53"/>
      <c r="BJ612" s="53"/>
      <c r="BK612" s="53"/>
      <c r="BL612" s="53"/>
      <c r="BM612" s="53"/>
      <c r="BN612" s="53"/>
      <c r="BO612" s="53"/>
      <c r="BP612" s="84"/>
      <c r="BQ612" s="53"/>
      <c r="BR612" s="53"/>
      <c r="BS612" s="53"/>
      <c r="BT612" s="53"/>
      <c r="BU612" s="53"/>
      <c r="BV612" s="15"/>
      <c r="BW612" s="53"/>
      <c r="BX612" s="53"/>
      <c r="BY612" s="53"/>
      <c r="BZ612" s="53"/>
      <c r="CA612" s="53"/>
      <c r="CB612" s="53"/>
      <c r="CC612" s="53"/>
      <c r="CD612" s="53"/>
      <c r="CE612" s="85"/>
      <c r="CF612" s="53"/>
      <c r="CG612" s="53"/>
      <c r="CH612" s="53"/>
      <c r="CI612" s="53"/>
      <c r="CJ612" s="53"/>
      <c r="CK612" s="53"/>
      <c r="CL612" s="53"/>
    </row>
    <row r="613" spans="11:90" ht="14.25" customHeight="1" x14ac:dyDescent="0.35">
      <c r="K613" s="79"/>
      <c r="W613" s="81"/>
      <c r="AH613" s="82"/>
      <c r="AR613" s="81"/>
      <c r="AW613" s="82"/>
      <c r="BD613" s="53"/>
      <c r="BE613" s="79"/>
      <c r="BG613" s="90"/>
      <c r="BH613" s="53"/>
      <c r="BI613" s="53"/>
      <c r="BJ613" s="53"/>
      <c r="BK613" s="53"/>
      <c r="BL613" s="53"/>
      <c r="BM613" s="53"/>
      <c r="BN613" s="53"/>
      <c r="BO613" s="53"/>
      <c r="BP613" s="84"/>
      <c r="BQ613" s="53"/>
      <c r="BR613" s="53"/>
      <c r="BS613" s="53"/>
      <c r="BT613" s="53"/>
      <c r="BU613" s="53"/>
      <c r="BV613" s="15"/>
      <c r="BW613" s="53"/>
      <c r="BX613" s="53"/>
      <c r="BY613" s="53"/>
      <c r="BZ613" s="53"/>
      <c r="CA613" s="53"/>
      <c r="CB613" s="53"/>
      <c r="CC613" s="53"/>
      <c r="CD613" s="53"/>
      <c r="CE613" s="85"/>
      <c r="CF613" s="53"/>
      <c r="CG613" s="53"/>
      <c r="CH613" s="53"/>
      <c r="CI613" s="53"/>
      <c r="CJ613" s="53"/>
      <c r="CK613" s="53"/>
      <c r="CL613" s="53"/>
    </row>
    <row r="614" spans="11:90" ht="14.25" customHeight="1" x14ac:dyDescent="0.35">
      <c r="K614" s="79"/>
      <c r="W614" s="81"/>
      <c r="AH614" s="82"/>
      <c r="AR614" s="81"/>
      <c r="AW614" s="82"/>
      <c r="BD614" s="53"/>
      <c r="BE614" s="79"/>
      <c r="BG614" s="90"/>
      <c r="BH614" s="53"/>
      <c r="BI614" s="53"/>
      <c r="BJ614" s="53"/>
      <c r="BK614" s="53"/>
      <c r="BL614" s="53"/>
      <c r="BM614" s="53"/>
      <c r="BN614" s="53"/>
      <c r="BO614" s="53"/>
      <c r="BP614" s="84"/>
      <c r="BQ614" s="53"/>
      <c r="BR614" s="53"/>
      <c r="BS614" s="53"/>
      <c r="BT614" s="53"/>
      <c r="BU614" s="53"/>
      <c r="BV614" s="15"/>
      <c r="BW614" s="53"/>
      <c r="BX614" s="53"/>
      <c r="BY614" s="53"/>
      <c r="BZ614" s="53"/>
      <c r="CA614" s="53"/>
      <c r="CB614" s="53"/>
      <c r="CC614" s="53"/>
      <c r="CD614" s="53"/>
      <c r="CE614" s="85"/>
      <c r="CF614" s="53"/>
      <c r="CG614" s="53"/>
      <c r="CH614" s="53"/>
      <c r="CI614" s="53"/>
      <c r="CJ614" s="53"/>
      <c r="CK614" s="53"/>
      <c r="CL614" s="53"/>
    </row>
    <row r="615" spans="11:90" ht="14.25" customHeight="1" x14ac:dyDescent="0.35">
      <c r="K615" s="79"/>
      <c r="W615" s="81"/>
      <c r="AH615" s="82"/>
      <c r="AR615" s="81"/>
      <c r="AW615" s="82"/>
      <c r="BD615" s="53"/>
      <c r="BE615" s="79"/>
      <c r="BG615" s="90"/>
      <c r="BH615" s="53"/>
      <c r="BI615" s="53"/>
      <c r="BJ615" s="53"/>
      <c r="BK615" s="53"/>
      <c r="BL615" s="53"/>
      <c r="BM615" s="53"/>
      <c r="BN615" s="53"/>
      <c r="BO615" s="53"/>
      <c r="BP615" s="84"/>
      <c r="BQ615" s="53"/>
      <c r="BR615" s="53"/>
      <c r="BS615" s="53"/>
      <c r="BT615" s="53"/>
      <c r="BU615" s="53"/>
      <c r="BV615" s="15"/>
      <c r="BW615" s="53"/>
      <c r="BX615" s="53"/>
      <c r="BY615" s="53"/>
      <c r="BZ615" s="53"/>
      <c r="CA615" s="53"/>
      <c r="CB615" s="53"/>
      <c r="CC615" s="53"/>
      <c r="CD615" s="53"/>
      <c r="CE615" s="85"/>
      <c r="CF615" s="53"/>
      <c r="CG615" s="53"/>
      <c r="CH615" s="53"/>
      <c r="CI615" s="53"/>
      <c r="CJ615" s="53"/>
      <c r="CK615" s="53"/>
      <c r="CL615" s="53"/>
    </row>
    <row r="616" spans="11:90" ht="14.25" customHeight="1" x14ac:dyDescent="0.35">
      <c r="K616" s="79"/>
      <c r="W616" s="81"/>
      <c r="AH616" s="82"/>
      <c r="AR616" s="81"/>
      <c r="AW616" s="82"/>
      <c r="BD616" s="53"/>
      <c r="BE616" s="79"/>
      <c r="BG616" s="90"/>
      <c r="BH616" s="53"/>
      <c r="BI616" s="53"/>
      <c r="BJ616" s="53"/>
      <c r="BK616" s="53"/>
      <c r="BL616" s="53"/>
      <c r="BM616" s="53"/>
      <c r="BN616" s="53"/>
      <c r="BO616" s="53"/>
      <c r="BP616" s="84"/>
      <c r="BQ616" s="53"/>
      <c r="BR616" s="53"/>
      <c r="BS616" s="53"/>
      <c r="BT616" s="53"/>
      <c r="BU616" s="53"/>
      <c r="BV616" s="15"/>
      <c r="BW616" s="53"/>
      <c r="BX616" s="53"/>
      <c r="BY616" s="53"/>
      <c r="BZ616" s="53"/>
      <c r="CA616" s="53"/>
      <c r="CB616" s="53"/>
      <c r="CC616" s="53"/>
      <c r="CD616" s="53"/>
      <c r="CE616" s="85"/>
      <c r="CF616" s="53"/>
      <c r="CG616" s="53"/>
      <c r="CH616" s="53"/>
      <c r="CI616" s="53"/>
      <c r="CJ616" s="53"/>
      <c r="CK616" s="53"/>
      <c r="CL616" s="53"/>
    </row>
    <row r="617" spans="11:90" ht="14.25" customHeight="1" x14ac:dyDescent="0.35">
      <c r="K617" s="79"/>
      <c r="W617" s="81"/>
      <c r="AH617" s="82"/>
      <c r="AR617" s="81"/>
      <c r="AW617" s="82"/>
      <c r="BD617" s="53"/>
      <c r="BE617" s="79"/>
      <c r="BG617" s="90"/>
      <c r="BH617" s="53"/>
      <c r="BI617" s="53"/>
      <c r="BJ617" s="53"/>
      <c r="BK617" s="53"/>
      <c r="BL617" s="53"/>
      <c r="BM617" s="53"/>
      <c r="BN617" s="53"/>
      <c r="BO617" s="53"/>
      <c r="BP617" s="84"/>
      <c r="BQ617" s="53"/>
      <c r="BR617" s="53"/>
      <c r="BS617" s="53"/>
      <c r="BT617" s="53"/>
      <c r="BU617" s="53"/>
      <c r="BV617" s="15"/>
      <c r="BW617" s="53"/>
      <c r="BX617" s="53"/>
      <c r="BY617" s="53"/>
      <c r="BZ617" s="53"/>
      <c r="CA617" s="53"/>
      <c r="CB617" s="53"/>
      <c r="CC617" s="53"/>
      <c r="CD617" s="53"/>
      <c r="CE617" s="85"/>
      <c r="CF617" s="53"/>
      <c r="CG617" s="53"/>
      <c r="CH617" s="53"/>
      <c r="CI617" s="53"/>
      <c r="CJ617" s="53"/>
      <c r="CK617" s="53"/>
      <c r="CL617" s="53"/>
    </row>
    <row r="618" spans="11:90" ht="14.25" customHeight="1" x14ac:dyDescent="0.35">
      <c r="K618" s="79"/>
      <c r="W618" s="81"/>
      <c r="AH618" s="82"/>
      <c r="AR618" s="81"/>
      <c r="AW618" s="82"/>
      <c r="BD618" s="53"/>
      <c r="BE618" s="79"/>
      <c r="BG618" s="90"/>
      <c r="BH618" s="53"/>
      <c r="BI618" s="53"/>
      <c r="BJ618" s="53"/>
      <c r="BK618" s="53"/>
      <c r="BL618" s="53"/>
      <c r="BM618" s="53"/>
      <c r="BN618" s="53"/>
      <c r="BO618" s="53"/>
      <c r="BP618" s="84"/>
      <c r="BQ618" s="53"/>
      <c r="BR618" s="53"/>
      <c r="BS618" s="53"/>
      <c r="BT618" s="53"/>
      <c r="BU618" s="53"/>
      <c r="BV618" s="15"/>
      <c r="BW618" s="53"/>
      <c r="BX618" s="53"/>
      <c r="BY618" s="53"/>
      <c r="BZ618" s="53"/>
      <c r="CA618" s="53"/>
      <c r="CB618" s="53"/>
      <c r="CC618" s="53"/>
      <c r="CD618" s="53"/>
      <c r="CE618" s="85"/>
      <c r="CF618" s="53"/>
      <c r="CG618" s="53"/>
      <c r="CH618" s="53"/>
      <c r="CI618" s="53"/>
      <c r="CJ618" s="53"/>
      <c r="CK618" s="53"/>
      <c r="CL618" s="53"/>
    </row>
    <row r="619" spans="11:90" ht="14.25" customHeight="1" x14ac:dyDescent="0.35">
      <c r="K619" s="79"/>
      <c r="W619" s="81"/>
      <c r="AH619" s="82"/>
      <c r="AR619" s="81"/>
      <c r="AW619" s="82"/>
      <c r="BD619" s="53"/>
      <c r="BE619" s="79"/>
      <c r="BG619" s="90"/>
      <c r="BH619" s="53"/>
      <c r="BI619" s="53"/>
      <c r="BJ619" s="53"/>
      <c r="BK619" s="53"/>
      <c r="BL619" s="53"/>
      <c r="BM619" s="53"/>
      <c r="BN619" s="53"/>
      <c r="BO619" s="53"/>
      <c r="BP619" s="84"/>
      <c r="BQ619" s="53"/>
      <c r="BR619" s="53"/>
      <c r="BS619" s="53"/>
      <c r="BT619" s="53"/>
      <c r="BU619" s="53"/>
      <c r="BV619" s="15"/>
      <c r="BW619" s="53"/>
      <c r="BX619" s="53"/>
      <c r="BY619" s="53"/>
      <c r="BZ619" s="53"/>
      <c r="CA619" s="53"/>
      <c r="CB619" s="53"/>
      <c r="CC619" s="53"/>
      <c r="CD619" s="53"/>
      <c r="CE619" s="85"/>
      <c r="CF619" s="53"/>
      <c r="CG619" s="53"/>
      <c r="CH619" s="53"/>
      <c r="CI619" s="53"/>
      <c r="CJ619" s="53"/>
      <c r="CK619" s="53"/>
      <c r="CL619" s="53"/>
    </row>
    <row r="620" spans="11:90" ht="14.25" customHeight="1" x14ac:dyDescent="0.35">
      <c r="K620" s="79"/>
      <c r="W620" s="81"/>
      <c r="AH620" s="82"/>
      <c r="AR620" s="81"/>
      <c r="AW620" s="82"/>
      <c r="BD620" s="53"/>
      <c r="BE620" s="79"/>
      <c r="BG620" s="90"/>
      <c r="BH620" s="53"/>
      <c r="BI620" s="53"/>
      <c r="BJ620" s="53"/>
      <c r="BK620" s="53"/>
      <c r="BL620" s="53"/>
      <c r="BM620" s="53"/>
      <c r="BN620" s="53"/>
      <c r="BO620" s="53"/>
      <c r="BP620" s="84"/>
      <c r="BQ620" s="53"/>
      <c r="BR620" s="53"/>
      <c r="BS620" s="53"/>
      <c r="BT620" s="53"/>
      <c r="BU620" s="53"/>
      <c r="BV620" s="15"/>
      <c r="BW620" s="53"/>
      <c r="BX620" s="53"/>
      <c r="BY620" s="53"/>
      <c r="BZ620" s="53"/>
      <c r="CA620" s="53"/>
      <c r="CB620" s="53"/>
      <c r="CC620" s="53"/>
      <c r="CD620" s="53"/>
      <c r="CE620" s="85"/>
      <c r="CF620" s="53"/>
      <c r="CG620" s="53"/>
      <c r="CH620" s="53"/>
      <c r="CI620" s="53"/>
      <c r="CJ620" s="53"/>
      <c r="CK620" s="53"/>
      <c r="CL620" s="53"/>
    </row>
    <row r="621" spans="11:90" ht="14.25" customHeight="1" x14ac:dyDescent="0.35">
      <c r="K621" s="79"/>
      <c r="W621" s="81"/>
      <c r="AH621" s="82"/>
      <c r="AR621" s="81"/>
      <c r="AW621" s="82"/>
      <c r="BD621" s="53"/>
      <c r="BE621" s="79"/>
      <c r="BG621" s="90"/>
      <c r="BH621" s="53"/>
      <c r="BI621" s="53"/>
      <c r="BJ621" s="53"/>
      <c r="BK621" s="53"/>
      <c r="BL621" s="53"/>
      <c r="BM621" s="53"/>
      <c r="BN621" s="53"/>
      <c r="BO621" s="53"/>
      <c r="BP621" s="84"/>
      <c r="BQ621" s="53"/>
      <c r="BR621" s="53"/>
      <c r="BS621" s="53"/>
      <c r="BT621" s="53"/>
      <c r="BU621" s="53"/>
      <c r="BV621" s="15"/>
      <c r="BW621" s="53"/>
      <c r="BX621" s="53"/>
      <c r="BY621" s="53"/>
      <c r="BZ621" s="53"/>
      <c r="CA621" s="53"/>
      <c r="CB621" s="53"/>
      <c r="CC621" s="53"/>
      <c r="CD621" s="53"/>
      <c r="CE621" s="85"/>
      <c r="CF621" s="53"/>
      <c r="CG621" s="53"/>
      <c r="CH621" s="53"/>
      <c r="CI621" s="53"/>
      <c r="CJ621" s="53"/>
      <c r="CK621" s="53"/>
      <c r="CL621" s="53"/>
    </row>
    <row r="622" spans="11:90" ht="14.25" customHeight="1" x14ac:dyDescent="0.35">
      <c r="K622" s="79"/>
      <c r="W622" s="81"/>
      <c r="AH622" s="82"/>
      <c r="AR622" s="81"/>
      <c r="AW622" s="82"/>
      <c r="BD622" s="53"/>
      <c r="BE622" s="79"/>
      <c r="BG622" s="90"/>
      <c r="BH622" s="53"/>
      <c r="BI622" s="53"/>
      <c r="BJ622" s="53"/>
      <c r="BK622" s="53"/>
      <c r="BL622" s="53"/>
      <c r="BM622" s="53"/>
      <c r="BN622" s="53"/>
      <c r="BO622" s="53"/>
      <c r="BP622" s="84"/>
      <c r="BQ622" s="53"/>
      <c r="BR622" s="53"/>
      <c r="BS622" s="53"/>
      <c r="BT622" s="53"/>
      <c r="BU622" s="53"/>
      <c r="BV622" s="15"/>
      <c r="BW622" s="53"/>
      <c r="BX622" s="53"/>
      <c r="BY622" s="53"/>
      <c r="BZ622" s="53"/>
      <c r="CA622" s="53"/>
      <c r="CB622" s="53"/>
      <c r="CC622" s="53"/>
      <c r="CD622" s="53"/>
      <c r="CE622" s="85"/>
      <c r="CF622" s="53"/>
      <c r="CG622" s="53"/>
      <c r="CH622" s="53"/>
      <c r="CI622" s="53"/>
      <c r="CJ622" s="53"/>
      <c r="CK622" s="53"/>
      <c r="CL622" s="53"/>
    </row>
    <row r="623" spans="11:90" ht="14.25" customHeight="1" x14ac:dyDescent="0.35">
      <c r="K623" s="79"/>
      <c r="W623" s="81"/>
      <c r="AH623" s="82"/>
      <c r="AR623" s="81"/>
      <c r="AW623" s="82"/>
      <c r="BD623" s="53"/>
      <c r="BE623" s="79"/>
      <c r="BG623" s="90"/>
      <c r="BH623" s="53"/>
      <c r="BI623" s="53"/>
      <c r="BJ623" s="53"/>
      <c r="BK623" s="53"/>
      <c r="BL623" s="53"/>
      <c r="BM623" s="53"/>
      <c r="BN623" s="53"/>
      <c r="BO623" s="53"/>
      <c r="BP623" s="84"/>
      <c r="BQ623" s="53"/>
      <c r="BR623" s="53"/>
      <c r="BS623" s="53"/>
      <c r="BT623" s="53"/>
      <c r="BU623" s="53"/>
      <c r="BV623" s="15"/>
      <c r="BW623" s="53"/>
      <c r="BX623" s="53"/>
      <c r="BY623" s="53"/>
      <c r="BZ623" s="53"/>
      <c r="CA623" s="53"/>
      <c r="CB623" s="53"/>
      <c r="CC623" s="53"/>
      <c r="CD623" s="53"/>
      <c r="CE623" s="85"/>
      <c r="CF623" s="53"/>
      <c r="CG623" s="53"/>
      <c r="CH623" s="53"/>
      <c r="CI623" s="53"/>
      <c r="CJ623" s="53"/>
      <c r="CK623" s="53"/>
      <c r="CL623" s="53"/>
    </row>
    <row r="624" spans="11:90" ht="14.25" customHeight="1" x14ac:dyDescent="0.35">
      <c r="K624" s="79"/>
      <c r="W624" s="81"/>
      <c r="AH624" s="82"/>
      <c r="AR624" s="81"/>
      <c r="AW624" s="82"/>
      <c r="BD624" s="53"/>
      <c r="BE624" s="79"/>
      <c r="BG624" s="90"/>
      <c r="BH624" s="53"/>
      <c r="BI624" s="53"/>
      <c r="BJ624" s="53"/>
      <c r="BK624" s="53"/>
      <c r="BL624" s="53"/>
      <c r="BM624" s="53"/>
      <c r="BN624" s="53"/>
      <c r="BO624" s="53"/>
      <c r="BP624" s="84"/>
      <c r="BQ624" s="53"/>
      <c r="BR624" s="53"/>
      <c r="BS624" s="53"/>
      <c r="BT624" s="53"/>
      <c r="BU624" s="53"/>
      <c r="BV624" s="15"/>
      <c r="BW624" s="53"/>
      <c r="BX624" s="53"/>
      <c r="BY624" s="53"/>
      <c r="BZ624" s="53"/>
      <c r="CA624" s="53"/>
      <c r="CB624" s="53"/>
      <c r="CC624" s="53"/>
      <c r="CD624" s="53"/>
      <c r="CE624" s="85"/>
      <c r="CF624" s="53"/>
      <c r="CG624" s="53"/>
      <c r="CH624" s="53"/>
      <c r="CI624" s="53"/>
      <c r="CJ624" s="53"/>
      <c r="CK624" s="53"/>
      <c r="CL624" s="53"/>
    </row>
    <row r="625" spans="11:90" ht="14.25" customHeight="1" x14ac:dyDescent="0.35">
      <c r="K625" s="79"/>
      <c r="W625" s="81"/>
      <c r="AH625" s="82"/>
      <c r="AR625" s="81"/>
      <c r="AW625" s="82"/>
      <c r="BD625" s="53"/>
      <c r="BE625" s="79"/>
      <c r="BG625" s="90"/>
      <c r="BH625" s="53"/>
      <c r="BI625" s="53"/>
      <c r="BJ625" s="53"/>
      <c r="BK625" s="53"/>
      <c r="BL625" s="53"/>
      <c r="BM625" s="53"/>
      <c r="BN625" s="53"/>
      <c r="BO625" s="53"/>
      <c r="BP625" s="84"/>
      <c r="BQ625" s="53"/>
      <c r="BR625" s="53"/>
      <c r="BS625" s="53"/>
      <c r="BT625" s="53"/>
      <c r="BU625" s="53"/>
      <c r="BV625" s="15"/>
      <c r="BW625" s="53"/>
      <c r="BX625" s="53"/>
      <c r="BY625" s="53"/>
      <c r="BZ625" s="53"/>
      <c r="CA625" s="53"/>
      <c r="CB625" s="53"/>
      <c r="CC625" s="53"/>
      <c r="CD625" s="53"/>
      <c r="CE625" s="85"/>
      <c r="CF625" s="53"/>
      <c r="CG625" s="53"/>
      <c r="CH625" s="53"/>
      <c r="CI625" s="53"/>
      <c r="CJ625" s="53"/>
      <c r="CK625" s="53"/>
      <c r="CL625" s="53"/>
    </row>
    <row r="626" spans="11:90" ht="14.25" customHeight="1" x14ac:dyDescent="0.35">
      <c r="K626" s="79"/>
      <c r="W626" s="81"/>
      <c r="AH626" s="82"/>
      <c r="AR626" s="81"/>
      <c r="AW626" s="82"/>
      <c r="BD626" s="53"/>
      <c r="BE626" s="79"/>
      <c r="BG626" s="90"/>
      <c r="BH626" s="53"/>
      <c r="BI626" s="53"/>
      <c r="BJ626" s="53"/>
      <c r="BK626" s="53"/>
      <c r="BL626" s="53"/>
      <c r="BM626" s="53"/>
      <c r="BN626" s="53"/>
      <c r="BO626" s="53"/>
      <c r="BP626" s="84"/>
      <c r="BQ626" s="53"/>
      <c r="BR626" s="53"/>
      <c r="BS626" s="53"/>
      <c r="BT626" s="53"/>
      <c r="BU626" s="53"/>
      <c r="BV626" s="15"/>
      <c r="BW626" s="53"/>
      <c r="BX626" s="53"/>
      <c r="BY626" s="53"/>
      <c r="BZ626" s="53"/>
      <c r="CA626" s="53"/>
      <c r="CB626" s="53"/>
      <c r="CC626" s="53"/>
      <c r="CD626" s="53"/>
      <c r="CE626" s="85"/>
      <c r="CF626" s="53"/>
      <c r="CG626" s="53"/>
      <c r="CH626" s="53"/>
      <c r="CI626" s="53"/>
      <c r="CJ626" s="53"/>
      <c r="CK626" s="53"/>
      <c r="CL626" s="53"/>
    </row>
    <row r="627" spans="11:90" ht="14.25" customHeight="1" x14ac:dyDescent="0.35">
      <c r="K627" s="79"/>
      <c r="W627" s="81"/>
      <c r="AH627" s="82"/>
      <c r="AR627" s="81"/>
      <c r="AW627" s="82"/>
      <c r="BD627" s="53"/>
      <c r="BE627" s="79"/>
      <c r="BG627" s="90"/>
      <c r="BH627" s="53"/>
      <c r="BI627" s="53"/>
      <c r="BJ627" s="53"/>
      <c r="BK627" s="53"/>
      <c r="BL627" s="53"/>
      <c r="BM627" s="53"/>
      <c r="BN627" s="53"/>
      <c r="BO627" s="53"/>
      <c r="BP627" s="84"/>
      <c r="BQ627" s="53"/>
      <c r="BR627" s="53"/>
      <c r="BS627" s="53"/>
      <c r="BT627" s="53"/>
      <c r="BU627" s="53"/>
      <c r="BV627" s="15"/>
      <c r="BW627" s="53"/>
      <c r="BX627" s="53"/>
      <c r="BY627" s="53"/>
      <c r="BZ627" s="53"/>
      <c r="CA627" s="53"/>
      <c r="CB627" s="53"/>
      <c r="CC627" s="53"/>
      <c r="CD627" s="53"/>
      <c r="CE627" s="85"/>
      <c r="CF627" s="53"/>
      <c r="CG627" s="53"/>
      <c r="CH627" s="53"/>
      <c r="CI627" s="53"/>
      <c r="CJ627" s="53"/>
      <c r="CK627" s="53"/>
      <c r="CL627" s="53"/>
    </row>
    <row r="628" spans="11:90" ht="14.25" customHeight="1" x14ac:dyDescent="0.35">
      <c r="K628" s="79"/>
      <c r="W628" s="81"/>
      <c r="AH628" s="82"/>
      <c r="AR628" s="81"/>
      <c r="AW628" s="82"/>
      <c r="BD628" s="53"/>
      <c r="BE628" s="79"/>
      <c r="BG628" s="90"/>
      <c r="BH628" s="53"/>
      <c r="BI628" s="53"/>
      <c r="BJ628" s="53"/>
      <c r="BK628" s="53"/>
      <c r="BL628" s="53"/>
      <c r="BM628" s="53"/>
      <c r="BN628" s="53"/>
      <c r="BO628" s="53"/>
      <c r="BP628" s="84"/>
      <c r="BQ628" s="53"/>
      <c r="BR628" s="53"/>
      <c r="BS628" s="53"/>
      <c r="BT628" s="53"/>
      <c r="BU628" s="53"/>
      <c r="BV628" s="15"/>
      <c r="BW628" s="53"/>
      <c r="BX628" s="53"/>
      <c r="BY628" s="53"/>
      <c r="BZ628" s="53"/>
      <c r="CA628" s="53"/>
      <c r="CB628" s="53"/>
      <c r="CC628" s="53"/>
      <c r="CD628" s="53"/>
      <c r="CE628" s="85"/>
      <c r="CF628" s="53"/>
      <c r="CG628" s="53"/>
      <c r="CH628" s="53"/>
      <c r="CI628" s="53"/>
      <c r="CJ628" s="53"/>
      <c r="CK628" s="53"/>
      <c r="CL628" s="53"/>
    </row>
    <row r="629" spans="11:90" ht="14.25" customHeight="1" x14ac:dyDescent="0.35">
      <c r="K629" s="79"/>
      <c r="W629" s="81"/>
      <c r="AH629" s="82"/>
      <c r="AR629" s="81"/>
      <c r="AW629" s="82"/>
      <c r="BD629" s="53"/>
      <c r="BE629" s="79"/>
      <c r="BG629" s="90"/>
      <c r="BH629" s="53"/>
      <c r="BI629" s="53"/>
      <c r="BJ629" s="53"/>
      <c r="BK629" s="53"/>
      <c r="BL629" s="53"/>
      <c r="BM629" s="53"/>
      <c r="BN629" s="53"/>
      <c r="BO629" s="53"/>
      <c r="BP629" s="84"/>
      <c r="BQ629" s="53"/>
      <c r="BR629" s="53"/>
      <c r="BS629" s="53"/>
      <c r="BT629" s="53"/>
      <c r="BU629" s="53"/>
      <c r="BV629" s="15"/>
      <c r="BW629" s="53"/>
      <c r="BX629" s="53"/>
      <c r="BY629" s="53"/>
      <c r="BZ629" s="53"/>
      <c r="CA629" s="53"/>
      <c r="CB629" s="53"/>
      <c r="CC629" s="53"/>
      <c r="CD629" s="53"/>
      <c r="CE629" s="85"/>
      <c r="CF629" s="53"/>
      <c r="CG629" s="53"/>
      <c r="CH629" s="53"/>
      <c r="CI629" s="53"/>
      <c r="CJ629" s="53"/>
      <c r="CK629" s="53"/>
      <c r="CL629" s="53"/>
    </row>
    <row r="630" spans="11:90" ht="14.25" customHeight="1" x14ac:dyDescent="0.35">
      <c r="K630" s="79"/>
      <c r="W630" s="81"/>
      <c r="AH630" s="82"/>
      <c r="AR630" s="81"/>
      <c r="AW630" s="82"/>
      <c r="BD630" s="53"/>
      <c r="BE630" s="79"/>
      <c r="BG630" s="90"/>
      <c r="BH630" s="53"/>
      <c r="BI630" s="53"/>
      <c r="BJ630" s="53"/>
      <c r="BK630" s="53"/>
      <c r="BL630" s="53"/>
      <c r="BM630" s="53"/>
      <c r="BN630" s="53"/>
      <c r="BO630" s="53"/>
      <c r="BP630" s="84"/>
      <c r="BQ630" s="53"/>
      <c r="BR630" s="53"/>
      <c r="BS630" s="53"/>
      <c r="BT630" s="53"/>
      <c r="BU630" s="53"/>
      <c r="BV630" s="15"/>
      <c r="BW630" s="53"/>
      <c r="BX630" s="53"/>
      <c r="BY630" s="53"/>
      <c r="BZ630" s="53"/>
      <c r="CA630" s="53"/>
      <c r="CB630" s="53"/>
      <c r="CC630" s="53"/>
      <c r="CD630" s="53"/>
      <c r="CE630" s="85"/>
      <c r="CF630" s="53"/>
      <c r="CG630" s="53"/>
      <c r="CH630" s="53"/>
      <c r="CI630" s="53"/>
      <c r="CJ630" s="53"/>
      <c r="CK630" s="53"/>
      <c r="CL630" s="53"/>
    </row>
    <row r="631" spans="11:90" ht="14.25" customHeight="1" x14ac:dyDescent="0.35">
      <c r="K631" s="79"/>
      <c r="W631" s="81"/>
      <c r="AH631" s="82"/>
      <c r="AR631" s="81"/>
      <c r="AW631" s="82"/>
      <c r="BD631" s="53"/>
      <c r="BE631" s="79"/>
      <c r="BG631" s="90"/>
      <c r="BH631" s="53"/>
      <c r="BI631" s="53"/>
      <c r="BJ631" s="53"/>
      <c r="BK631" s="53"/>
      <c r="BL631" s="53"/>
      <c r="BM631" s="53"/>
      <c r="BN631" s="53"/>
      <c r="BO631" s="53"/>
      <c r="BP631" s="84"/>
      <c r="BQ631" s="53"/>
      <c r="BR631" s="53"/>
      <c r="BS631" s="53"/>
      <c r="BT631" s="53"/>
      <c r="BU631" s="53"/>
      <c r="BV631" s="15"/>
      <c r="BW631" s="53"/>
      <c r="BX631" s="53"/>
      <c r="BY631" s="53"/>
      <c r="BZ631" s="53"/>
      <c r="CA631" s="53"/>
      <c r="CB631" s="53"/>
      <c r="CC631" s="53"/>
      <c r="CD631" s="53"/>
      <c r="CE631" s="85"/>
      <c r="CF631" s="53"/>
      <c r="CG631" s="53"/>
      <c r="CH631" s="53"/>
      <c r="CI631" s="53"/>
      <c r="CJ631" s="53"/>
      <c r="CK631" s="53"/>
      <c r="CL631" s="53"/>
    </row>
    <row r="632" spans="11:90" ht="14.25" customHeight="1" x14ac:dyDescent="0.35">
      <c r="K632" s="79"/>
      <c r="W632" s="81"/>
      <c r="AH632" s="82"/>
      <c r="AR632" s="81"/>
      <c r="AW632" s="82"/>
      <c r="BD632" s="53"/>
      <c r="BE632" s="79"/>
      <c r="BG632" s="90"/>
      <c r="BH632" s="53"/>
      <c r="BI632" s="53"/>
      <c r="BJ632" s="53"/>
      <c r="BK632" s="53"/>
      <c r="BL632" s="53"/>
      <c r="BM632" s="53"/>
      <c r="BN632" s="53"/>
      <c r="BO632" s="53"/>
      <c r="BP632" s="84"/>
      <c r="BQ632" s="53"/>
      <c r="BR632" s="53"/>
      <c r="BS632" s="53"/>
      <c r="BT632" s="53"/>
      <c r="BU632" s="53"/>
      <c r="BV632" s="15"/>
      <c r="BW632" s="53"/>
      <c r="BX632" s="53"/>
      <c r="BY632" s="53"/>
      <c r="BZ632" s="53"/>
      <c r="CA632" s="53"/>
      <c r="CB632" s="53"/>
      <c r="CC632" s="53"/>
      <c r="CD632" s="53"/>
      <c r="CE632" s="85"/>
      <c r="CF632" s="53"/>
      <c r="CG632" s="53"/>
      <c r="CH632" s="53"/>
      <c r="CI632" s="53"/>
      <c r="CJ632" s="53"/>
      <c r="CK632" s="53"/>
      <c r="CL632" s="53"/>
    </row>
    <row r="633" spans="11:90" ht="14.25" customHeight="1" x14ac:dyDescent="0.35">
      <c r="K633" s="79"/>
      <c r="W633" s="81"/>
      <c r="AH633" s="82"/>
      <c r="AR633" s="81"/>
      <c r="AW633" s="82"/>
      <c r="BD633" s="53"/>
      <c r="BE633" s="79"/>
      <c r="BG633" s="90"/>
      <c r="BH633" s="53"/>
      <c r="BI633" s="53"/>
      <c r="BJ633" s="53"/>
      <c r="BK633" s="53"/>
      <c r="BL633" s="53"/>
      <c r="BM633" s="53"/>
      <c r="BN633" s="53"/>
      <c r="BO633" s="53"/>
      <c r="BP633" s="84"/>
      <c r="BQ633" s="53"/>
      <c r="BR633" s="53"/>
      <c r="BS633" s="53"/>
      <c r="BT633" s="53"/>
      <c r="BU633" s="53"/>
      <c r="BV633" s="15"/>
      <c r="BW633" s="53"/>
      <c r="BX633" s="53"/>
      <c r="BY633" s="53"/>
      <c r="BZ633" s="53"/>
      <c r="CA633" s="53"/>
      <c r="CB633" s="53"/>
      <c r="CC633" s="53"/>
      <c r="CD633" s="53"/>
      <c r="CE633" s="85"/>
      <c r="CF633" s="53"/>
      <c r="CG633" s="53"/>
      <c r="CH633" s="53"/>
      <c r="CI633" s="53"/>
      <c r="CJ633" s="53"/>
      <c r="CK633" s="53"/>
      <c r="CL633" s="53"/>
    </row>
    <row r="634" spans="11:90" ht="14.25" customHeight="1" x14ac:dyDescent="0.35">
      <c r="K634" s="79"/>
      <c r="W634" s="81"/>
      <c r="AH634" s="82"/>
      <c r="AR634" s="81"/>
      <c r="AW634" s="82"/>
      <c r="BD634" s="53"/>
      <c r="BE634" s="79"/>
      <c r="BG634" s="90"/>
      <c r="BH634" s="53"/>
      <c r="BI634" s="53"/>
      <c r="BJ634" s="53"/>
      <c r="BK634" s="53"/>
      <c r="BL634" s="53"/>
      <c r="BM634" s="53"/>
      <c r="BN634" s="53"/>
      <c r="BO634" s="53"/>
      <c r="BP634" s="84"/>
      <c r="BQ634" s="53"/>
      <c r="BR634" s="53"/>
      <c r="BS634" s="53"/>
      <c r="BT634" s="53"/>
      <c r="BU634" s="53"/>
      <c r="BV634" s="15"/>
      <c r="BW634" s="53"/>
      <c r="BX634" s="53"/>
      <c r="BY634" s="53"/>
      <c r="BZ634" s="53"/>
      <c r="CA634" s="53"/>
      <c r="CB634" s="53"/>
      <c r="CC634" s="53"/>
      <c r="CD634" s="53"/>
      <c r="CE634" s="85"/>
      <c r="CF634" s="53"/>
      <c r="CG634" s="53"/>
      <c r="CH634" s="53"/>
      <c r="CI634" s="53"/>
      <c r="CJ634" s="53"/>
      <c r="CK634" s="53"/>
      <c r="CL634" s="53"/>
    </row>
    <row r="635" spans="11:90" ht="14.25" customHeight="1" x14ac:dyDescent="0.35">
      <c r="K635" s="79"/>
      <c r="W635" s="81"/>
      <c r="AH635" s="82"/>
      <c r="AR635" s="81"/>
      <c r="AW635" s="82"/>
      <c r="BD635" s="53"/>
      <c r="BE635" s="79"/>
      <c r="BG635" s="90"/>
      <c r="BH635" s="53"/>
      <c r="BI635" s="53"/>
      <c r="BJ635" s="53"/>
      <c r="BK635" s="53"/>
      <c r="BL635" s="53"/>
      <c r="BM635" s="53"/>
      <c r="BN635" s="53"/>
      <c r="BO635" s="53"/>
      <c r="BP635" s="84"/>
      <c r="BQ635" s="53"/>
      <c r="BR635" s="53"/>
      <c r="BS635" s="53"/>
      <c r="BT635" s="53"/>
      <c r="BU635" s="53"/>
      <c r="BV635" s="15"/>
      <c r="BW635" s="53"/>
      <c r="BX635" s="53"/>
      <c r="BY635" s="53"/>
      <c r="BZ635" s="53"/>
      <c r="CA635" s="53"/>
      <c r="CB635" s="53"/>
      <c r="CC635" s="53"/>
      <c r="CD635" s="53"/>
      <c r="CE635" s="85"/>
      <c r="CF635" s="53"/>
      <c r="CG635" s="53"/>
      <c r="CH635" s="53"/>
      <c r="CI635" s="53"/>
      <c r="CJ635" s="53"/>
      <c r="CK635" s="53"/>
      <c r="CL635" s="53"/>
    </row>
    <row r="636" spans="11:90" ht="14.25" customHeight="1" x14ac:dyDescent="0.35">
      <c r="K636" s="79"/>
      <c r="W636" s="81"/>
      <c r="AH636" s="82"/>
      <c r="AR636" s="81"/>
      <c r="AW636" s="82"/>
      <c r="BD636" s="53"/>
      <c r="BE636" s="79"/>
      <c r="BG636" s="90"/>
      <c r="BH636" s="53"/>
      <c r="BI636" s="53"/>
      <c r="BJ636" s="53"/>
      <c r="BK636" s="53"/>
      <c r="BL636" s="53"/>
      <c r="BM636" s="53"/>
      <c r="BN636" s="53"/>
      <c r="BO636" s="53"/>
      <c r="BP636" s="84"/>
      <c r="BQ636" s="53"/>
      <c r="BR636" s="53"/>
      <c r="BS636" s="53"/>
      <c r="BT636" s="53"/>
      <c r="BU636" s="53"/>
      <c r="BV636" s="15"/>
      <c r="BW636" s="53"/>
      <c r="BX636" s="53"/>
      <c r="BY636" s="53"/>
      <c r="BZ636" s="53"/>
      <c r="CA636" s="53"/>
      <c r="CB636" s="53"/>
      <c r="CC636" s="53"/>
      <c r="CD636" s="53"/>
      <c r="CE636" s="85"/>
      <c r="CF636" s="53"/>
      <c r="CG636" s="53"/>
      <c r="CH636" s="53"/>
      <c r="CI636" s="53"/>
      <c r="CJ636" s="53"/>
      <c r="CK636" s="53"/>
      <c r="CL636" s="53"/>
    </row>
    <row r="637" spans="11:90" ht="14.25" customHeight="1" x14ac:dyDescent="0.35">
      <c r="K637" s="79"/>
      <c r="W637" s="81"/>
      <c r="AH637" s="82"/>
      <c r="AR637" s="81"/>
      <c r="AW637" s="82"/>
      <c r="BD637" s="53"/>
      <c r="BE637" s="79"/>
      <c r="BG637" s="90"/>
      <c r="BH637" s="53"/>
      <c r="BI637" s="53"/>
      <c r="BJ637" s="53"/>
      <c r="BK637" s="53"/>
      <c r="BL637" s="53"/>
      <c r="BM637" s="53"/>
      <c r="BN637" s="53"/>
      <c r="BO637" s="53"/>
      <c r="BP637" s="84"/>
      <c r="BQ637" s="53"/>
      <c r="BR637" s="53"/>
      <c r="BS637" s="53"/>
      <c r="BT637" s="53"/>
      <c r="BU637" s="53"/>
      <c r="BV637" s="15"/>
      <c r="BW637" s="53"/>
      <c r="BX637" s="53"/>
      <c r="BY637" s="53"/>
      <c r="BZ637" s="53"/>
      <c r="CA637" s="53"/>
      <c r="CB637" s="53"/>
      <c r="CC637" s="53"/>
      <c r="CD637" s="53"/>
      <c r="CE637" s="85"/>
      <c r="CF637" s="53"/>
      <c r="CG637" s="53"/>
      <c r="CH637" s="53"/>
      <c r="CI637" s="53"/>
      <c r="CJ637" s="53"/>
      <c r="CK637" s="53"/>
      <c r="CL637" s="53"/>
    </row>
    <row r="638" spans="11:90" ht="14.25" customHeight="1" x14ac:dyDescent="0.35">
      <c r="K638" s="79"/>
      <c r="W638" s="81"/>
      <c r="AH638" s="82"/>
      <c r="AR638" s="81"/>
      <c r="AW638" s="82"/>
      <c r="BD638" s="53"/>
      <c r="BE638" s="79"/>
      <c r="BG638" s="90"/>
      <c r="BH638" s="53"/>
      <c r="BI638" s="53"/>
      <c r="BJ638" s="53"/>
      <c r="BK638" s="53"/>
      <c r="BL638" s="53"/>
      <c r="BM638" s="53"/>
      <c r="BN638" s="53"/>
      <c r="BO638" s="53"/>
      <c r="BP638" s="84"/>
      <c r="BQ638" s="53"/>
      <c r="BR638" s="53"/>
      <c r="BS638" s="53"/>
      <c r="BT638" s="53"/>
      <c r="BU638" s="53"/>
      <c r="BV638" s="15"/>
      <c r="BW638" s="53"/>
      <c r="BX638" s="53"/>
      <c r="BY638" s="53"/>
      <c r="BZ638" s="53"/>
      <c r="CA638" s="53"/>
      <c r="CB638" s="53"/>
      <c r="CC638" s="53"/>
      <c r="CD638" s="53"/>
      <c r="CE638" s="85"/>
      <c r="CF638" s="53"/>
      <c r="CG638" s="53"/>
      <c r="CH638" s="53"/>
      <c r="CI638" s="53"/>
      <c r="CJ638" s="53"/>
      <c r="CK638" s="53"/>
      <c r="CL638" s="53"/>
    </row>
    <row r="639" spans="11:90" ht="14.25" customHeight="1" x14ac:dyDescent="0.35">
      <c r="K639" s="79"/>
      <c r="W639" s="81"/>
      <c r="AH639" s="82"/>
      <c r="AR639" s="81"/>
      <c r="AW639" s="82"/>
      <c r="BD639" s="53"/>
      <c r="BE639" s="79"/>
      <c r="BG639" s="90"/>
      <c r="BH639" s="53"/>
      <c r="BI639" s="53"/>
      <c r="BJ639" s="53"/>
      <c r="BK639" s="53"/>
      <c r="BL639" s="53"/>
      <c r="BM639" s="53"/>
      <c r="BN639" s="53"/>
      <c r="BO639" s="53"/>
      <c r="BP639" s="84"/>
      <c r="BQ639" s="53"/>
      <c r="BR639" s="53"/>
      <c r="BS639" s="53"/>
      <c r="BT639" s="53"/>
      <c r="BU639" s="53"/>
      <c r="BV639" s="15"/>
      <c r="BW639" s="53"/>
      <c r="BX639" s="53"/>
      <c r="BY639" s="53"/>
      <c r="BZ639" s="53"/>
      <c r="CA639" s="53"/>
      <c r="CB639" s="53"/>
      <c r="CC639" s="53"/>
      <c r="CD639" s="53"/>
      <c r="CE639" s="85"/>
      <c r="CF639" s="53"/>
      <c r="CG639" s="53"/>
      <c r="CH639" s="53"/>
      <c r="CI639" s="53"/>
      <c r="CJ639" s="53"/>
      <c r="CK639" s="53"/>
      <c r="CL639" s="53"/>
    </row>
    <row r="640" spans="11:90" ht="14.25" customHeight="1" x14ac:dyDescent="0.35">
      <c r="K640" s="79"/>
      <c r="W640" s="81"/>
      <c r="AH640" s="82"/>
      <c r="AR640" s="81"/>
      <c r="AW640" s="82"/>
      <c r="BD640" s="53"/>
      <c r="BE640" s="79"/>
      <c r="BG640" s="90"/>
      <c r="BH640" s="53"/>
      <c r="BI640" s="53"/>
      <c r="BJ640" s="53"/>
      <c r="BK640" s="53"/>
      <c r="BL640" s="53"/>
      <c r="BM640" s="53"/>
      <c r="BN640" s="53"/>
      <c r="BO640" s="53"/>
      <c r="BP640" s="84"/>
      <c r="BQ640" s="53"/>
      <c r="BR640" s="53"/>
      <c r="BS640" s="53"/>
      <c r="BT640" s="53"/>
      <c r="BU640" s="53"/>
      <c r="BV640" s="15"/>
      <c r="BW640" s="53"/>
      <c r="BX640" s="53"/>
      <c r="BY640" s="53"/>
      <c r="BZ640" s="53"/>
      <c r="CA640" s="53"/>
      <c r="CB640" s="53"/>
      <c r="CC640" s="53"/>
      <c r="CD640" s="53"/>
      <c r="CE640" s="85"/>
      <c r="CF640" s="53"/>
      <c r="CG640" s="53"/>
      <c r="CH640" s="53"/>
      <c r="CI640" s="53"/>
      <c r="CJ640" s="53"/>
      <c r="CK640" s="53"/>
      <c r="CL640" s="53"/>
    </row>
    <row r="641" spans="11:90" ht="14.25" customHeight="1" x14ac:dyDescent="0.35">
      <c r="K641" s="79"/>
      <c r="W641" s="81"/>
      <c r="AH641" s="82"/>
      <c r="AR641" s="81"/>
      <c r="AW641" s="82"/>
      <c r="BD641" s="53"/>
      <c r="BE641" s="79"/>
      <c r="BG641" s="90"/>
      <c r="BH641" s="53"/>
      <c r="BI641" s="53"/>
      <c r="BJ641" s="53"/>
      <c r="BK641" s="53"/>
      <c r="BL641" s="53"/>
      <c r="BM641" s="53"/>
      <c r="BN641" s="53"/>
      <c r="BO641" s="53"/>
      <c r="BP641" s="84"/>
      <c r="BQ641" s="53"/>
      <c r="BR641" s="53"/>
      <c r="BS641" s="53"/>
      <c r="BT641" s="53"/>
      <c r="BU641" s="53"/>
      <c r="BV641" s="15"/>
      <c r="BW641" s="53"/>
      <c r="BX641" s="53"/>
      <c r="BY641" s="53"/>
      <c r="BZ641" s="53"/>
      <c r="CA641" s="53"/>
      <c r="CB641" s="53"/>
      <c r="CC641" s="53"/>
      <c r="CD641" s="53"/>
      <c r="CE641" s="85"/>
      <c r="CF641" s="53"/>
      <c r="CG641" s="53"/>
      <c r="CH641" s="53"/>
      <c r="CI641" s="53"/>
      <c r="CJ641" s="53"/>
      <c r="CK641" s="53"/>
      <c r="CL641" s="53"/>
    </row>
    <row r="642" spans="11:90" ht="14.25" customHeight="1" x14ac:dyDescent="0.35">
      <c r="K642" s="79"/>
      <c r="W642" s="81"/>
      <c r="AH642" s="82"/>
      <c r="AR642" s="81"/>
      <c r="AW642" s="82"/>
      <c r="BD642" s="53"/>
      <c r="BE642" s="79"/>
      <c r="BG642" s="90"/>
      <c r="BH642" s="53"/>
      <c r="BI642" s="53"/>
      <c r="BJ642" s="53"/>
      <c r="BK642" s="53"/>
      <c r="BL642" s="53"/>
      <c r="BM642" s="53"/>
      <c r="BN642" s="53"/>
      <c r="BO642" s="53"/>
      <c r="BP642" s="84"/>
      <c r="BQ642" s="53"/>
      <c r="BR642" s="53"/>
      <c r="BS642" s="53"/>
      <c r="BT642" s="53"/>
      <c r="BU642" s="53"/>
      <c r="BV642" s="15"/>
      <c r="BW642" s="53"/>
      <c r="BX642" s="53"/>
      <c r="BY642" s="53"/>
      <c r="BZ642" s="53"/>
      <c r="CA642" s="53"/>
      <c r="CB642" s="53"/>
      <c r="CC642" s="53"/>
      <c r="CD642" s="53"/>
      <c r="CE642" s="85"/>
      <c r="CF642" s="53"/>
      <c r="CG642" s="53"/>
      <c r="CH642" s="53"/>
      <c r="CI642" s="53"/>
      <c r="CJ642" s="53"/>
      <c r="CK642" s="53"/>
      <c r="CL642" s="53"/>
    </row>
    <row r="643" spans="11:90" ht="14.25" customHeight="1" x14ac:dyDescent="0.35">
      <c r="K643" s="79"/>
      <c r="W643" s="81"/>
      <c r="AH643" s="82"/>
      <c r="AR643" s="81"/>
      <c r="AW643" s="82"/>
      <c r="BD643" s="53"/>
      <c r="BE643" s="79"/>
      <c r="BG643" s="90"/>
      <c r="BH643" s="53"/>
      <c r="BI643" s="53"/>
      <c r="BJ643" s="53"/>
      <c r="BK643" s="53"/>
      <c r="BL643" s="53"/>
      <c r="BM643" s="53"/>
      <c r="BN643" s="53"/>
      <c r="BO643" s="53"/>
      <c r="BP643" s="84"/>
      <c r="BQ643" s="53"/>
      <c r="BR643" s="53"/>
      <c r="BS643" s="53"/>
      <c r="BT643" s="53"/>
      <c r="BU643" s="53"/>
      <c r="BV643" s="15"/>
      <c r="BW643" s="53"/>
      <c r="BX643" s="53"/>
      <c r="BY643" s="53"/>
      <c r="BZ643" s="53"/>
      <c r="CA643" s="53"/>
      <c r="CB643" s="53"/>
      <c r="CC643" s="53"/>
      <c r="CD643" s="53"/>
      <c r="CE643" s="85"/>
      <c r="CF643" s="53"/>
      <c r="CG643" s="53"/>
      <c r="CH643" s="53"/>
      <c r="CI643" s="53"/>
      <c r="CJ643" s="53"/>
      <c r="CK643" s="53"/>
      <c r="CL643" s="53"/>
    </row>
    <row r="644" spans="11:90" ht="14.25" customHeight="1" x14ac:dyDescent="0.35">
      <c r="K644" s="79"/>
      <c r="W644" s="81"/>
      <c r="AH644" s="82"/>
      <c r="AR644" s="81"/>
      <c r="AW644" s="82"/>
      <c r="BD644" s="53"/>
      <c r="BE644" s="79"/>
      <c r="BG644" s="90"/>
      <c r="BH644" s="53"/>
      <c r="BI644" s="53"/>
      <c r="BJ644" s="53"/>
      <c r="BK644" s="53"/>
      <c r="BL644" s="53"/>
      <c r="BM644" s="53"/>
      <c r="BN644" s="53"/>
      <c r="BO644" s="53"/>
      <c r="BP644" s="84"/>
      <c r="BQ644" s="53"/>
      <c r="BR644" s="53"/>
      <c r="BS644" s="53"/>
      <c r="BT644" s="53"/>
      <c r="BU644" s="53"/>
      <c r="BV644" s="15"/>
      <c r="BW644" s="53"/>
      <c r="BX644" s="53"/>
      <c r="BY644" s="53"/>
      <c r="BZ644" s="53"/>
      <c r="CA644" s="53"/>
      <c r="CB644" s="53"/>
      <c r="CC644" s="53"/>
      <c r="CD644" s="53"/>
      <c r="CE644" s="85"/>
      <c r="CF644" s="53"/>
      <c r="CG644" s="53"/>
      <c r="CH644" s="53"/>
      <c r="CI644" s="53"/>
      <c r="CJ644" s="53"/>
      <c r="CK644" s="53"/>
      <c r="CL644" s="53"/>
    </row>
    <row r="645" spans="11:90" ht="14.25" customHeight="1" x14ac:dyDescent="0.35">
      <c r="K645" s="79"/>
      <c r="W645" s="81"/>
      <c r="AH645" s="82"/>
      <c r="AR645" s="81"/>
      <c r="AW645" s="82"/>
      <c r="BD645" s="53"/>
      <c r="BE645" s="79"/>
      <c r="BG645" s="90"/>
      <c r="BH645" s="53"/>
      <c r="BI645" s="53"/>
      <c r="BJ645" s="53"/>
      <c r="BK645" s="53"/>
      <c r="BL645" s="53"/>
      <c r="BM645" s="53"/>
      <c r="BN645" s="53"/>
      <c r="BO645" s="53"/>
      <c r="BP645" s="84"/>
      <c r="BQ645" s="53"/>
      <c r="BR645" s="53"/>
      <c r="BS645" s="53"/>
      <c r="BT645" s="53"/>
      <c r="BU645" s="53"/>
      <c r="BV645" s="15"/>
      <c r="BW645" s="53"/>
      <c r="BX645" s="53"/>
      <c r="BY645" s="53"/>
      <c r="BZ645" s="53"/>
      <c r="CA645" s="53"/>
      <c r="CB645" s="53"/>
      <c r="CC645" s="53"/>
      <c r="CD645" s="53"/>
      <c r="CE645" s="85"/>
      <c r="CF645" s="53"/>
      <c r="CG645" s="53"/>
      <c r="CH645" s="53"/>
      <c r="CI645" s="53"/>
      <c r="CJ645" s="53"/>
      <c r="CK645" s="53"/>
      <c r="CL645" s="53"/>
    </row>
    <row r="646" spans="11:90" ht="14.25" customHeight="1" x14ac:dyDescent="0.35">
      <c r="K646" s="79"/>
      <c r="W646" s="81"/>
      <c r="AH646" s="82"/>
      <c r="AR646" s="81"/>
      <c r="AW646" s="82"/>
      <c r="BD646" s="53"/>
      <c r="BE646" s="79"/>
      <c r="BG646" s="90"/>
      <c r="BH646" s="53"/>
      <c r="BI646" s="53"/>
      <c r="BJ646" s="53"/>
      <c r="BK646" s="53"/>
      <c r="BL646" s="53"/>
      <c r="BM646" s="53"/>
      <c r="BN646" s="53"/>
      <c r="BO646" s="53"/>
      <c r="BP646" s="84"/>
      <c r="BQ646" s="53"/>
      <c r="BR646" s="53"/>
      <c r="BS646" s="53"/>
      <c r="BT646" s="53"/>
      <c r="BU646" s="53"/>
      <c r="BV646" s="15"/>
      <c r="BW646" s="53"/>
      <c r="BX646" s="53"/>
      <c r="BY646" s="53"/>
      <c r="BZ646" s="53"/>
      <c r="CA646" s="53"/>
      <c r="CB646" s="53"/>
      <c r="CC646" s="53"/>
      <c r="CD646" s="53"/>
      <c r="CE646" s="85"/>
      <c r="CF646" s="53"/>
      <c r="CG646" s="53"/>
      <c r="CH646" s="53"/>
      <c r="CI646" s="53"/>
      <c r="CJ646" s="53"/>
      <c r="CK646" s="53"/>
      <c r="CL646" s="53"/>
    </row>
    <row r="647" spans="11:90" ht="14.25" customHeight="1" x14ac:dyDescent="0.35">
      <c r="K647" s="79"/>
      <c r="W647" s="81"/>
      <c r="AH647" s="82"/>
      <c r="AR647" s="81"/>
      <c r="AW647" s="82"/>
      <c r="BD647" s="53"/>
      <c r="BE647" s="79"/>
      <c r="BG647" s="90"/>
      <c r="BH647" s="53"/>
      <c r="BI647" s="53"/>
      <c r="BJ647" s="53"/>
      <c r="BK647" s="53"/>
      <c r="BL647" s="53"/>
      <c r="BM647" s="53"/>
      <c r="BN647" s="53"/>
      <c r="BO647" s="53"/>
      <c r="BP647" s="84"/>
      <c r="BQ647" s="53"/>
      <c r="BR647" s="53"/>
      <c r="BS647" s="53"/>
      <c r="BT647" s="53"/>
      <c r="BU647" s="53"/>
      <c r="BV647" s="15"/>
      <c r="BW647" s="53"/>
      <c r="BX647" s="53"/>
      <c r="BY647" s="53"/>
      <c r="BZ647" s="53"/>
      <c r="CA647" s="53"/>
      <c r="CB647" s="53"/>
      <c r="CC647" s="53"/>
      <c r="CD647" s="53"/>
      <c r="CE647" s="85"/>
      <c r="CF647" s="53"/>
      <c r="CG647" s="53"/>
      <c r="CH647" s="53"/>
      <c r="CI647" s="53"/>
      <c r="CJ647" s="53"/>
      <c r="CK647" s="53"/>
      <c r="CL647" s="53"/>
    </row>
    <row r="648" spans="11:90" ht="14.25" customHeight="1" x14ac:dyDescent="0.35">
      <c r="K648" s="79"/>
      <c r="W648" s="81"/>
      <c r="AH648" s="82"/>
      <c r="AR648" s="81"/>
      <c r="AW648" s="82"/>
      <c r="BD648" s="53"/>
      <c r="BE648" s="79"/>
      <c r="BG648" s="90"/>
      <c r="BH648" s="53"/>
      <c r="BI648" s="53"/>
      <c r="BJ648" s="53"/>
      <c r="BK648" s="53"/>
      <c r="BL648" s="53"/>
      <c r="BM648" s="53"/>
      <c r="BN648" s="53"/>
      <c r="BO648" s="53"/>
      <c r="BP648" s="84"/>
      <c r="BQ648" s="53"/>
      <c r="BR648" s="53"/>
      <c r="BS648" s="53"/>
      <c r="BT648" s="53"/>
      <c r="BU648" s="53"/>
      <c r="BV648" s="15"/>
      <c r="BW648" s="53"/>
      <c r="BX648" s="53"/>
      <c r="BY648" s="53"/>
      <c r="BZ648" s="53"/>
      <c r="CA648" s="53"/>
      <c r="CB648" s="53"/>
      <c r="CC648" s="53"/>
      <c r="CD648" s="53"/>
      <c r="CE648" s="85"/>
      <c r="CF648" s="53"/>
      <c r="CG648" s="53"/>
      <c r="CH648" s="53"/>
      <c r="CI648" s="53"/>
      <c r="CJ648" s="53"/>
      <c r="CK648" s="53"/>
      <c r="CL648" s="53"/>
    </row>
    <row r="649" spans="11:90" ht="14.25" customHeight="1" x14ac:dyDescent="0.35">
      <c r="K649" s="79"/>
      <c r="W649" s="81"/>
      <c r="AH649" s="82"/>
      <c r="AR649" s="81"/>
      <c r="AW649" s="82"/>
      <c r="BD649" s="53"/>
      <c r="BE649" s="79"/>
      <c r="BG649" s="90"/>
      <c r="BH649" s="53"/>
      <c r="BI649" s="53"/>
      <c r="BJ649" s="53"/>
      <c r="BK649" s="53"/>
      <c r="BL649" s="53"/>
      <c r="BM649" s="53"/>
      <c r="BN649" s="53"/>
      <c r="BO649" s="53"/>
      <c r="BP649" s="84"/>
      <c r="BQ649" s="53"/>
      <c r="BR649" s="53"/>
      <c r="BS649" s="53"/>
      <c r="BT649" s="53"/>
      <c r="BU649" s="53"/>
      <c r="BV649" s="15"/>
      <c r="BW649" s="53"/>
      <c r="BX649" s="53"/>
      <c r="BY649" s="53"/>
      <c r="BZ649" s="53"/>
      <c r="CA649" s="53"/>
      <c r="CB649" s="53"/>
      <c r="CC649" s="53"/>
      <c r="CD649" s="53"/>
      <c r="CE649" s="85"/>
      <c r="CF649" s="53"/>
      <c r="CG649" s="53"/>
      <c r="CH649" s="53"/>
      <c r="CI649" s="53"/>
      <c r="CJ649" s="53"/>
      <c r="CK649" s="53"/>
      <c r="CL649" s="53"/>
    </row>
    <row r="650" spans="11:90" ht="14.25" customHeight="1" x14ac:dyDescent="0.35">
      <c r="K650" s="79"/>
      <c r="W650" s="81"/>
      <c r="AH650" s="82"/>
      <c r="AR650" s="81"/>
      <c r="AW650" s="82"/>
      <c r="BD650" s="53"/>
      <c r="BE650" s="79"/>
      <c r="BG650" s="90"/>
      <c r="BH650" s="53"/>
      <c r="BI650" s="53"/>
      <c r="BJ650" s="53"/>
      <c r="BK650" s="53"/>
      <c r="BL650" s="53"/>
      <c r="BM650" s="53"/>
      <c r="BN650" s="53"/>
      <c r="BO650" s="53"/>
      <c r="BP650" s="84"/>
      <c r="BQ650" s="53"/>
      <c r="BR650" s="53"/>
      <c r="BS650" s="53"/>
      <c r="BT650" s="53"/>
      <c r="BU650" s="53"/>
      <c r="BV650" s="15"/>
      <c r="BW650" s="53"/>
      <c r="BX650" s="53"/>
      <c r="BY650" s="53"/>
      <c r="BZ650" s="53"/>
      <c r="CA650" s="53"/>
      <c r="CB650" s="53"/>
      <c r="CC650" s="53"/>
      <c r="CD650" s="53"/>
      <c r="CE650" s="85"/>
      <c r="CF650" s="53"/>
      <c r="CG650" s="53"/>
      <c r="CH650" s="53"/>
      <c r="CI650" s="53"/>
      <c r="CJ650" s="53"/>
      <c r="CK650" s="53"/>
      <c r="CL650" s="53"/>
    </row>
    <row r="651" spans="11:90" ht="14.25" customHeight="1" x14ac:dyDescent="0.35">
      <c r="K651" s="79"/>
      <c r="W651" s="81"/>
      <c r="AH651" s="82"/>
      <c r="AR651" s="81"/>
      <c r="AW651" s="82"/>
      <c r="BD651" s="53"/>
      <c r="BE651" s="79"/>
      <c r="BG651" s="90"/>
      <c r="BH651" s="53"/>
      <c r="BI651" s="53"/>
      <c r="BJ651" s="53"/>
      <c r="BK651" s="53"/>
      <c r="BL651" s="53"/>
      <c r="BM651" s="53"/>
      <c r="BN651" s="53"/>
      <c r="BO651" s="53"/>
      <c r="BP651" s="84"/>
      <c r="BQ651" s="53"/>
      <c r="BR651" s="53"/>
      <c r="BS651" s="53"/>
      <c r="BT651" s="53"/>
      <c r="BU651" s="53"/>
      <c r="BV651" s="15"/>
      <c r="BW651" s="53"/>
      <c r="BX651" s="53"/>
      <c r="BY651" s="53"/>
      <c r="BZ651" s="53"/>
      <c r="CA651" s="53"/>
      <c r="CB651" s="53"/>
      <c r="CC651" s="53"/>
      <c r="CD651" s="53"/>
      <c r="CE651" s="85"/>
      <c r="CF651" s="53"/>
      <c r="CG651" s="53"/>
      <c r="CH651" s="53"/>
      <c r="CI651" s="53"/>
      <c r="CJ651" s="53"/>
      <c r="CK651" s="53"/>
      <c r="CL651" s="53"/>
    </row>
    <row r="652" spans="11:90" ht="14.25" customHeight="1" x14ac:dyDescent="0.35">
      <c r="K652" s="79"/>
      <c r="W652" s="81"/>
      <c r="AH652" s="82"/>
      <c r="AR652" s="81"/>
      <c r="AW652" s="82"/>
      <c r="BD652" s="53"/>
      <c r="BE652" s="79"/>
      <c r="BG652" s="90"/>
      <c r="BH652" s="53"/>
      <c r="BI652" s="53"/>
      <c r="BJ652" s="53"/>
      <c r="BK652" s="53"/>
      <c r="BL652" s="53"/>
      <c r="BM652" s="53"/>
      <c r="BN652" s="53"/>
      <c r="BO652" s="53"/>
      <c r="BP652" s="84"/>
      <c r="BQ652" s="53"/>
      <c r="BR652" s="53"/>
      <c r="BS652" s="53"/>
      <c r="BT652" s="53"/>
      <c r="BU652" s="53"/>
      <c r="BV652" s="15"/>
      <c r="BW652" s="53"/>
      <c r="BX652" s="53"/>
      <c r="BY652" s="53"/>
      <c r="BZ652" s="53"/>
      <c r="CA652" s="53"/>
      <c r="CB652" s="53"/>
      <c r="CC652" s="53"/>
      <c r="CD652" s="53"/>
      <c r="CE652" s="85"/>
      <c r="CF652" s="53"/>
      <c r="CG652" s="53"/>
      <c r="CH652" s="53"/>
      <c r="CI652" s="53"/>
      <c r="CJ652" s="53"/>
      <c r="CK652" s="53"/>
      <c r="CL652" s="53"/>
    </row>
    <row r="653" spans="11:90" ht="14.25" customHeight="1" x14ac:dyDescent="0.35">
      <c r="K653" s="79"/>
      <c r="W653" s="81"/>
      <c r="AH653" s="82"/>
      <c r="AR653" s="81"/>
      <c r="AW653" s="82"/>
      <c r="BD653" s="53"/>
      <c r="BE653" s="79"/>
      <c r="BG653" s="90"/>
      <c r="BH653" s="53"/>
      <c r="BI653" s="53"/>
      <c r="BJ653" s="53"/>
      <c r="BK653" s="53"/>
      <c r="BL653" s="53"/>
      <c r="BM653" s="53"/>
      <c r="BN653" s="53"/>
      <c r="BO653" s="53"/>
      <c r="BP653" s="84"/>
      <c r="BQ653" s="53"/>
      <c r="BR653" s="53"/>
      <c r="BS653" s="53"/>
      <c r="BT653" s="53"/>
      <c r="BU653" s="53"/>
      <c r="BV653" s="15"/>
      <c r="BW653" s="53"/>
      <c r="BX653" s="53"/>
      <c r="BY653" s="53"/>
      <c r="BZ653" s="53"/>
      <c r="CA653" s="53"/>
      <c r="CB653" s="53"/>
      <c r="CC653" s="53"/>
      <c r="CD653" s="53"/>
      <c r="CE653" s="85"/>
      <c r="CF653" s="53"/>
      <c r="CG653" s="53"/>
      <c r="CH653" s="53"/>
      <c r="CI653" s="53"/>
      <c r="CJ653" s="53"/>
      <c r="CK653" s="53"/>
      <c r="CL653" s="53"/>
    </row>
    <row r="654" spans="11:90" ht="14.25" customHeight="1" x14ac:dyDescent="0.35">
      <c r="K654" s="79"/>
      <c r="W654" s="81"/>
      <c r="AH654" s="82"/>
      <c r="AR654" s="81"/>
      <c r="AW654" s="82"/>
      <c r="BD654" s="53"/>
      <c r="BE654" s="79"/>
      <c r="BG654" s="90"/>
      <c r="BH654" s="53"/>
      <c r="BI654" s="53"/>
      <c r="BJ654" s="53"/>
      <c r="BK654" s="53"/>
      <c r="BL654" s="53"/>
      <c r="BM654" s="53"/>
      <c r="BN654" s="53"/>
      <c r="BO654" s="53"/>
      <c r="BP654" s="84"/>
      <c r="BQ654" s="53"/>
      <c r="BR654" s="53"/>
      <c r="BS654" s="53"/>
      <c r="BT654" s="53"/>
      <c r="BU654" s="53"/>
      <c r="BV654" s="15"/>
      <c r="BW654" s="53"/>
      <c r="BX654" s="53"/>
      <c r="BY654" s="53"/>
      <c r="BZ654" s="53"/>
      <c r="CA654" s="53"/>
      <c r="CB654" s="53"/>
      <c r="CC654" s="53"/>
      <c r="CD654" s="53"/>
      <c r="CE654" s="85"/>
      <c r="CF654" s="53"/>
      <c r="CG654" s="53"/>
      <c r="CH654" s="53"/>
      <c r="CI654" s="53"/>
      <c r="CJ654" s="53"/>
      <c r="CK654" s="53"/>
      <c r="CL654" s="53"/>
    </row>
    <row r="655" spans="11:90" ht="14.25" customHeight="1" x14ac:dyDescent="0.35">
      <c r="K655" s="79"/>
      <c r="W655" s="81"/>
      <c r="AH655" s="82"/>
      <c r="AR655" s="81"/>
      <c r="AW655" s="82"/>
      <c r="BD655" s="53"/>
      <c r="BE655" s="79"/>
      <c r="BG655" s="90"/>
      <c r="BH655" s="53"/>
      <c r="BI655" s="53"/>
      <c r="BJ655" s="53"/>
      <c r="BK655" s="53"/>
      <c r="BL655" s="53"/>
      <c r="BM655" s="53"/>
      <c r="BN655" s="53"/>
      <c r="BO655" s="53"/>
      <c r="BP655" s="84"/>
      <c r="BQ655" s="53"/>
      <c r="BR655" s="53"/>
      <c r="BS655" s="53"/>
      <c r="BT655" s="53"/>
      <c r="BU655" s="53"/>
      <c r="BV655" s="15"/>
      <c r="BW655" s="53"/>
      <c r="BX655" s="53"/>
      <c r="BY655" s="53"/>
      <c r="BZ655" s="53"/>
      <c r="CA655" s="53"/>
      <c r="CB655" s="53"/>
      <c r="CC655" s="53"/>
      <c r="CD655" s="53"/>
      <c r="CE655" s="85"/>
      <c r="CF655" s="53"/>
      <c r="CG655" s="53"/>
      <c r="CH655" s="53"/>
      <c r="CI655" s="53"/>
      <c r="CJ655" s="53"/>
      <c r="CK655" s="53"/>
      <c r="CL655" s="53"/>
    </row>
    <row r="656" spans="11:90" ht="14.25" customHeight="1" x14ac:dyDescent="0.35">
      <c r="K656" s="79"/>
      <c r="W656" s="81"/>
      <c r="AH656" s="82"/>
      <c r="AR656" s="81"/>
      <c r="AW656" s="82"/>
      <c r="BD656" s="53"/>
      <c r="BE656" s="79"/>
      <c r="BG656" s="90"/>
      <c r="BH656" s="53"/>
      <c r="BI656" s="53"/>
      <c r="BJ656" s="53"/>
      <c r="BK656" s="53"/>
      <c r="BL656" s="53"/>
      <c r="BM656" s="53"/>
      <c r="BN656" s="53"/>
      <c r="BO656" s="53"/>
      <c r="BP656" s="84"/>
      <c r="BQ656" s="53"/>
      <c r="BR656" s="53"/>
      <c r="BS656" s="53"/>
      <c r="BT656" s="53"/>
      <c r="BU656" s="53"/>
      <c r="BV656" s="15"/>
      <c r="BW656" s="53"/>
      <c r="BX656" s="53"/>
      <c r="BY656" s="53"/>
      <c r="BZ656" s="53"/>
      <c r="CA656" s="53"/>
      <c r="CB656" s="53"/>
      <c r="CC656" s="53"/>
      <c r="CD656" s="53"/>
      <c r="CE656" s="85"/>
      <c r="CF656" s="53"/>
      <c r="CG656" s="53"/>
      <c r="CH656" s="53"/>
      <c r="CI656" s="53"/>
      <c r="CJ656" s="53"/>
      <c r="CK656" s="53"/>
      <c r="CL656" s="53"/>
    </row>
    <row r="657" spans="11:90" ht="14.25" customHeight="1" x14ac:dyDescent="0.35">
      <c r="K657" s="79"/>
      <c r="W657" s="81"/>
      <c r="AH657" s="82"/>
      <c r="AR657" s="81"/>
      <c r="AW657" s="82"/>
      <c r="BD657" s="53"/>
      <c r="BE657" s="79"/>
      <c r="BG657" s="90"/>
      <c r="BH657" s="53"/>
      <c r="BI657" s="53"/>
      <c r="BJ657" s="53"/>
      <c r="BK657" s="53"/>
      <c r="BL657" s="53"/>
      <c r="BM657" s="53"/>
      <c r="BN657" s="53"/>
      <c r="BO657" s="53"/>
      <c r="BP657" s="84"/>
      <c r="BQ657" s="53"/>
      <c r="BR657" s="53"/>
      <c r="BS657" s="53"/>
      <c r="BT657" s="53"/>
      <c r="BU657" s="53"/>
      <c r="BV657" s="15"/>
      <c r="BW657" s="53"/>
      <c r="BX657" s="53"/>
      <c r="BY657" s="53"/>
      <c r="BZ657" s="53"/>
      <c r="CA657" s="53"/>
      <c r="CB657" s="53"/>
      <c r="CC657" s="53"/>
      <c r="CD657" s="53"/>
      <c r="CE657" s="85"/>
      <c r="CF657" s="53"/>
      <c r="CG657" s="53"/>
      <c r="CH657" s="53"/>
      <c r="CI657" s="53"/>
      <c r="CJ657" s="53"/>
      <c r="CK657" s="53"/>
      <c r="CL657" s="53"/>
    </row>
    <row r="658" spans="11:90" ht="14.25" customHeight="1" x14ac:dyDescent="0.35">
      <c r="K658" s="79"/>
      <c r="W658" s="81"/>
      <c r="AH658" s="82"/>
      <c r="AR658" s="81"/>
      <c r="AW658" s="82"/>
      <c r="BD658" s="53"/>
      <c r="BE658" s="79"/>
      <c r="BG658" s="90"/>
      <c r="BH658" s="53"/>
      <c r="BI658" s="53"/>
      <c r="BJ658" s="53"/>
      <c r="BK658" s="53"/>
      <c r="BL658" s="53"/>
      <c r="BM658" s="53"/>
      <c r="BN658" s="53"/>
      <c r="BO658" s="53"/>
      <c r="BP658" s="84"/>
      <c r="BQ658" s="53"/>
      <c r="BR658" s="53"/>
      <c r="BS658" s="53"/>
      <c r="BT658" s="53"/>
      <c r="BU658" s="53"/>
      <c r="BV658" s="15"/>
      <c r="BW658" s="53"/>
      <c r="BX658" s="53"/>
      <c r="BY658" s="53"/>
      <c r="BZ658" s="53"/>
      <c r="CA658" s="53"/>
      <c r="CB658" s="53"/>
      <c r="CC658" s="53"/>
      <c r="CD658" s="53"/>
      <c r="CE658" s="85"/>
      <c r="CF658" s="53"/>
      <c r="CG658" s="53"/>
      <c r="CH658" s="53"/>
      <c r="CI658" s="53"/>
      <c r="CJ658" s="53"/>
      <c r="CK658" s="53"/>
      <c r="CL658" s="53"/>
    </row>
    <row r="659" spans="11:90" ht="14.25" customHeight="1" x14ac:dyDescent="0.35">
      <c r="K659" s="79"/>
      <c r="W659" s="81"/>
      <c r="AH659" s="82"/>
      <c r="AR659" s="81"/>
      <c r="AW659" s="82"/>
      <c r="BD659" s="53"/>
      <c r="BE659" s="79"/>
      <c r="BG659" s="90"/>
      <c r="BH659" s="53"/>
      <c r="BI659" s="53"/>
      <c r="BJ659" s="53"/>
      <c r="BK659" s="53"/>
      <c r="BL659" s="53"/>
      <c r="BM659" s="53"/>
      <c r="BN659" s="53"/>
      <c r="BO659" s="53"/>
      <c r="BP659" s="84"/>
      <c r="BQ659" s="53"/>
      <c r="BR659" s="53"/>
      <c r="BS659" s="53"/>
      <c r="BT659" s="53"/>
      <c r="BU659" s="53"/>
      <c r="BV659" s="15"/>
      <c r="BW659" s="53"/>
      <c r="BX659" s="53"/>
      <c r="BY659" s="53"/>
      <c r="BZ659" s="53"/>
      <c r="CA659" s="53"/>
      <c r="CB659" s="53"/>
      <c r="CC659" s="53"/>
      <c r="CD659" s="53"/>
      <c r="CE659" s="85"/>
      <c r="CF659" s="53"/>
      <c r="CG659" s="53"/>
      <c r="CH659" s="53"/>
      <c r="CI659" s="53"/>
      <c r="CJ659" s="53"/>
      <c r="CK659" s="53"/>
      <c r="CL659" s="53"/>
    </row>
    <row r="660" spans="11:90" ht="14.25" customHeight="1" x14ac:dyDescent="0.35">
      <c r="K660" s="79"/>
      <c r="W660" s="81"/>
      <c r="AH660" s="82"/>
      <c r="AR660" s="81"/>
      <c r="AW660" s="82"/>
      <c r="BD660" s="53"/>
      <c r="BE660" s="79"/>
      <c r="BG660" s="90"/>
      <c r="BH660" s="53"/>
      <c r="BI660" s="53"/>
      <c r="BJ660" s="53"/>
      <c r="BK660" s="53"/>
      <c r="BL660" s="53"/>
      <c r="BM660" s="53"/>
      <c r="BN660" s="53"/>
      <c r="BO660" s="53"/>
      <c r="BP660" s="84"/>
      <c r="BQ660" s="53"/>
      <c r="BR660" s="53"/>
      <c r="BS660" s="53"/>
      <c r="BT660" s="53"/>
      <c r="BU660" s="53"/>
      <c r="BV660" s="15"/>
      <c r="BW660" s="53"/>
      <c r="BX660" s="53"/>
      <c r="BY660" s="53"/>
      <c r="BZ660" s="53"/>
      <c r="CA660" s="53"/>
      <c r="CB660" s="53"/>
      <c r="CC660" s="53"/>
      <c r="CD660" s="53"/>
      <c r="CE660" s="85"/>
      <c r="CF660" s="53"/>
      <c r="CG660" s="53"/>
      <c r="CH660" s="53"/>
      <c r="CI660" s="53"/>
      <c r="CJ660" s="53"/>
      <c r="CK660" s="53"/>
      <c r="CL660" s="53"/>
    </row>
    <row r="661" spans="11:90" ht="14.25" customHeight="1" x14ac:dyDescent="0.35">
      <c r="K661" s="79"/>
      <c r="W661" s="81"/>
      <c r="AH661" s="82"/>
      <c r="AR661" s="81"/>
      <c r="AW661" s="82"/>
      <c r="BD661" s="53"/>
      <c r="BE661" s="79"/>
      <c r="BG661" s="90"/>
      <c r="BH661" s="53"/>
      <c r="BI661" s="53"/>
      <c r="BJ661" s="53"/>
      <c r="BK661" s="53"/>
      <c r="BL661" s="53"/>
      <c r="BM661" s="53"/>
      <c r="BN661" s="53"/>
      <c r="BO661" s="53"/>
      <c r="BP661" s="84"/>
      <c r="BQ661" s="53"/>
      <c r="BR661" s="53"/>
      <c r="BS661" s="53"/>
      <c r="BT661" s="53"/>
      <c r="BU661" s="53"/>
      <c r="BV661" s="15"/>
      <c r="BW661" s="53"/>
      <c r="BX661" s="53"/>
      <c r="BY661" s="53"/>
      <c r="BZ661" s="53"/>
      <c r="CA661" s="53"/>
      <c r="CB661" s="53"/>
      <c r="CC661" s="53"/>
      <c r="CD661" s="53"/>
      <c r="CE661" s="85"/>
      <c r="CF661" s="53"/>
      <c r="CG661" s="53"/>
      <c r="CH661" s="53"/>
      <c r="CI661" s="53"/>
      <c r="CJ661" s="53"/>
      <c r="CK661" s="53"/>
      <c r="CL661" s="53"/>
    </row>
    <row r="662" spans="11:90" ht="14.25" customHeight="1" x14ac:dyDescent="0.35">
      <c r="K662" s="79"/>
      <c r="W662" s="81"/>
      <c r="AH662" s="82"/>
      <c r="AR662" s="81"/>
      <c r="AW662" s="82"/>
      <c r="BD662" s="53"/>
      <c r="BE662" s="79"/>
      <c r="BG662" s="90"/>
      <c r="BH662" s="53"/>
      <c r="BI662" s="53"/>
      <c r="BJ662" s="53"/>
      <c r="BK662" s="53"/>
      <c r="BL662" s="53"/>
      <c r="BM662" s="53"/>
      <c r="BN662" s="53"/>
      <c r="BO662" s="53"/>
      <c r="BP662" s="84"/>
      <c r="BQ662" s="53"/>
      <c r="BR662" s="53"/>
      <c r="BS662" s="53"/>
      <c r="BT662" s="53"/>
      <c r="BU662" s="53"/>
      <c r="BV662" s="15"/>
      <c r="BW662" s="53"/>
      <c r="BX662" s="53"/>
      <c r="BY662" s="53"/>
      <c r="BZ662" s="53"/>
      <c r="CA662" s="53"/>
      <c r="CB662" s="53"/>
      <c r="CC662" s="53"/>
      <c r="CD662" s="53"/>
      <c r="CE662" s="85"/>
      <c r="CF662" s="53"/>
      <c r="CG662" s="53"/>
      <c r="CH662" s="53"/>
      <c r="CI662" s="53"/>
      <c r="CJ662" s="53"/>
      <c r="CK662" s="53"/>
      <c r="CL662" s="53"/>
    </row>
    <row r="663" spans="11:90" ht="14.25" customHeight="1" x14ac:dyDescent="0.35">
      <c r="K663" s="79"/>
      <c r="W663" s="81"/>
      <c r="AH663" s="82"/>
      <c r="AR663" s="81"/>
      <c r="AW663" s="82"/>
      <c r="BD663" s="53"/>
      <c r="BE663" s="79"/>
      <c r="BG663" s="90"/>
      <c r="BH663" s="53"/>
      <c r="BI663" s="53"/>
      <c r="BJ663" s="53"/>
      <c r="BK663" s="53"/>
      <c r="BL663" s="53"/>
      <c r="BM663" s="53"/>
      <c r="BN663" s="53"/>
      <c r="BO663" s="53"/>
      <c r="BP663" s="84"/>
      <c r="BQ663" s="53"/>
      <c r="BR663" s="53"/>
      <c r="BS663" s="53"/>
      <c r="BT663" s="53"/>
      <c r="BU663" s="53"/>
      <c r="BV663" s="15"/>
      <c r="BW663" s="53"/>
      <c r="BX663" s="53"/>
      <c r="BY663" s="53"/>
      <c r="BZ663" s="53"/>
      <c r="CA663" s="53"/>
      <c r="CB663" s="53"/>
      <c r="CC663" s="53"/>
      <c r="CD663" s="53"/>
      <c r="CE663" s="85"/>
      <c r="CF663" s="53"/>
      <c r="CG663" s="53"/>
      <c r="CH663" s="53"/>
      <c r="CI663" s="53"/>
      <c r="CJ663" s="53"/>
      <c r="CK663" s="53"/>
      <c r="CL663" s="53"/>
    </row>
    <row r="664" spans="11:90" ht="14.25" customHeight="1" x14ac:dyDescent="0.35">
      <c r="K664" s="79"/>
      <c r="W664" s="81"/>
      <c r="AH664" s="82"/>
      <c r="AR664" s="81"/>
      <c r="AW664" s="82"/>
      <c r="BD664" s="53"/>
      <c r="BE664" s="79"/>
      <c r="BG664" s="90"/>
      <c r="BH664" s="53"/>
      <c r="BI664" s="53"/>
      <c r="BJ664" s="53"/>
      <c r="BK664" s="53"/>
      <c r="BL664" s="53"/>
      <c r="BM664" s="53"/>
      <c r="BN664" s="53"/>
      <c r="BO664" s="53"/>
      <c r="BP664" s="84"/>
      <c r="BQ664" s="53"/>
      <c r="BR664" s="53"/>
      <c r="BS664" s="53"/>
      <c r="BT664" s="53"/>
      <c r="BU664" s="53"/>
      <c r="BV664" s="15"/>
      <c r="BW664" s="53"/>
      <c r="BX664" s="53"/>
      <c r="BY664" s="53"/>
      <c r="BZ664" s="53"/>
      <c r="CA664" s="53"/>
      <c r="CB664" s="53"/>
      <c r="CC664" s="53"/>
      <c r="CD664" s="53"/>
      <c r="CE664" s="85"/>
      <c r="CF664" s="53"/>
      <c r="CG664" s="53"/>
      <c r="CH664" s="53"/>
      <c r="CI664" s="53"/>
      <c r="CJ664" s="53"/>
      <c r="CK664" s="53"/>
      <c r="CL664" s="53"/>
    </row>
    <row r="665" spans="11:90" ht="14.25" customHeight="1" x14ac:dyDescent="0.35">
      <c r="K665" s="79"/>
      <c r="W665" s="81"/>
      <c r="AH665" s="82"/>
      <c r="AR665" s="81"/>
      <c r="AW665" s="82"/>
      <c r="BD665" s="53"/>
      <c r="BE665" s="79"/>
      <c r="BG665" s="90"/>
      <c r="BH665" s="53"/>
      <c r="BI665" s="53"/>
      <c r="BJ665" s="53"/>
      <c r="BK665" s="53"/>
      <c r="BL665" s="53"/>
      <c r="BM665" s="53"/>
      <c r="BN665" s="53"/>
      <c r="BO665" s="53"/>
      <c r="BP665" s="84"/>
      <c r="BQ665" s="53"/>
      <c r="BR665" s="53"/>
      <c r="BS665" s="53"/>
      <c r="BT665" s="53"/>
      <c r="BU665" s="53"/>
      <c r="BV665" s="15"/>
      <c r="BW665" s="53"/>
      <c r="BX665" s="53"/>
      <c r="BY665" s="53"/>
      <c r="BZ665" s="53"/>
      <c r="CA665" s="53"/>
      <c r="CB665" s="53"/>
      <c r="CC665" s="53"/>
      <c r="CD665" s="53"/>
      <c r="CE665" s="85"/>
      <c r="CF665" s="53"/>
      <c r="CG665" s="53"/>
      <c r="CH665" s="53"/>
      <c r="CI665" s="53"/>
      <c r="CJ665" s="53"/>
      <c r="CK665" s="53"/>
      <c r="CL665" s="53"/>
    </row>
    <row r="666" spans="11:90" ht="14.25" customHeight="1" x14ac:dyDescent="0.35">
      <c r="K666" s="79"/>
      <c r="W666" s="81"/>
      <c r="AH666" s="82"/>
      <c r="AR666" s="81"/>
      <c r="AW666" s="82"/>
      <c r="BD666" s="53"/>
      <c r="BE666" s="79"/>
      <c r="BG666" s="90"/>
      <c r="BH666" s="53"/>
      <c r="BI666" s="53"/>
      <c r="BJ666" s="53"/>
      <c r="BK666" s="53"/>
      <c r="BL666" s="53"/>
      <c r="BM666" s="53"/>
      <c r="BN666" s="53"/>
      <c r="BO666" s="53"/>
      <c r="BP666" s="84"/>
      <c r="BQ666" s="53"/>
      <c r="BR666" s="53"/>
      <c r="BS666" s="53"/>
      <c r="BT666" s="53"/>
      <c r="BU666" s="53"/>
      <c r="BV666" s="15"/>
      <c r="BW666" s="53"/>
      <c r="BX666" s="53"/>
      <c r="BY666" s="53"/>
      <c r="BZ666" s="53"/>
      <c r="CA666" s="53"/>
      <c r="CB666" s="53"/>
      <c r="CC666" s="53"/>
      <c r="CD666" s="53"/>
      <c r="CE666" s="85"/>
      <c r="CF666" s="53"/>
      <c r="CG666" s="53"/>
      <c r="CH666" s="53"/>
      <c r="CI666" s="53"/>
      <c r="CJ666" s="53"/>
      <c r="CK666" s="53"/>
      <c r="CL666" s="53"/>
    </row>
    <row r="667" spans="11:90" ht="14.25" customHeight="1" x14ac:dyDescent="0.35">
      <c r="K667" s="79"/>
      <c r="W667" s="81"/>
      <c r="AH667" s="82"/>
      <c r="AR667" s="81"/>
      <c r="AW667" s="82"/>
      <c r="BD667" s="53"/>
      <c r="BE667" s="79"/>
      <c r="BG667" s="90"/>
      <c r="BH667" s="53"/>
      <c r="BI667" s="53"/>
      <c r="BJ667" s="53"/>
      <c r="BK667" s="53"/>
      <c r="BL667" s="53"/>
      <c r="BM667" s="53"/>
      <c r="BN667" s="53"/>
      <c r="BO667" s="53"/>
      <c r="BP667" s="84"/>
      <c r="BQ667" s="53"/>
      <c r="BR667" s="53"/>
      <c r="BS667" s="53"/>
      <c r="BT667" s="53"/>
      <c r="BU667" s="53"/>
      <c r="BV667" s="15"/>
      <c r="BW667" s="53"/>
      <c r="BX667" s="53"/>
      <c r="BY667" s="53"/>
      <c r="BZ667" s="53"/>
      <c r="CA667" s="53"/>
      <c r="CB667" s="53"/>
      <c r="CC667" s="53"/>
      <c r="CD667" s="53"/>
      <c r="CE667" s="85"/>
      <c r="CF667" s="53"/>
      <c r="CG667" s="53"/>
      <c r="CH667" s="53"/>
      <c r="CI667" s="53"/>
      <c r="CJ667" s="53"/>
      <c r="CK667" s="53"/>
      <c r="CL667" s="53"/>
    </row>
    <row r="668" spans="11:90" ht="14.25" customHeight="1" x14ac:dyDescent="0.35">
      <c r="K668" s="79"/>
      <c r="W668" s="81"/>
      <c r="AH668" s="82"/>
      <c r="AR668" s="81"/>
      <c r="AW668" s="82"/>
      <c r="BD668" s="53"/>
      <c r="BE668" s="79"/>
      <c r="BG668" s="90"/>
      <c r="BH668" s="53"/>
      <c r="BI668" s="53"/>
      <c r="BJ668" s="53"/>
      <c r="BK668" s="53"/>
      <c r="BL668" s="53"/>
      <c r="BM668" s="53"/>
      <c r="BN668" s="53"/>
      <c r="BO668" s="53"/>
      <c r="BP668" s="84"/>
      <c r="BQ668" s="53"/>
      <c r="BR668" s="53"/>
      <c r="BS668" s="53"/>
      <c r="BT668" s="53"/>
      <c r="BU668" s="53"/>
      <c r="BV668" s="15"/>
      <c r="BW668" s="53"/>
      <c r="BX668" s="53"/>
      <c r="BY668" s="53"/>
      <c r="BZ668" s="53"/>
      <c r="CA668" s="53"/>
      <c r="CB668" s="53"/>
      <c r="CC668" s="53"/>
      <c r="CD668" s="53"/>
      <c r="CE668" s="85"/>
      <c r="CF668" s="53"/>
      <c r="CG668" s="53"/>
      <c r="CH668" s="53"/>
      <c r="CI668" s="53"/>
      <c r="CJ668" s="53"/>
      <c r="CK668" s="53"/>
      <c r="CL668" s="53"/>
    </row>
    <row r="669" spans="11:90" ht="14.25" customHeight="1" x14ac:dyDescent="0.35">
      <c r="K669" s="79"/>
      <c r="W669" s="81"/>
      <c r="AH669" s="82"/>
      <c r="AR669" s="81"/>
      <c r="AW669" s="82"/>
      <c r="BD669" s="53"/>
      <c r="BE669" s="79"/>
      <c r="BG669" s="90"/>
      <c r="BH669" s="53"/>
      <c r="BI669" s="53"/>
      <c r="BJ669" s="53"/>
      <c r="BK669" s="53"/>
      <c r="BL669" s="53"/>
      <c r="BM669" s="53"/>
      <c r="BN669" s="53"/>
      <c r="BO669" s="53"/>
      <c r="BP669" s="84"/>
      <c r="BQ669" s="53"/>
      <c r="BR669" s="53"/>
      <c r="BS669" s="53"/>
      <c r="BT669" s="53"/>
      <c r="BU669" s="53"/>
      <c r="BV669" s="15"/>
      <c r="BW669" s="53"/>
      <c r="BX669" s="53"/>
      <c r="BY669" s="53"/>
      <c r="BZ669" s="53"/>
      <c r="CA669" s="53"/>
      <c r="CB669" s="53"/>
      <c r="CC669" s="53"/>
      <c r="CD669" s="53"/>
      <c r="CE669" s="85"/>
      <c r="CF669" s="53"/>
      <c r="CG669" s="53"/>
      <c r="CH669" s="53"/>
      <c r="CI669" s="53"/>
      <c r="CJ669" s="53"/>
      <c r="CK669" s="53"/>
      <c r="CL669" s="53"/>
    </row>
    <row r="670" spans="11:90" ht="14.25" customHeight="1" x14ac:dyDescent="0.35">
      <c r="K670" s="79"/>
      <c r="W670" s="81"/>
      <c r="AH670" s="82"/>
      <c r="AR670" s="81"/>
      <c r="AW670" s="82"/>
      <c r="BD670" s="53"/>
      <c r="BE670" s="79"/>
      <c r="BG670" s="90"/>
      <c r="BH670" s="53"/>
      <c r="BI670" s="53"/>
      <c r="BJ670" s="53"/>
      <c r="BK670" s="53"/>
      <c r="BL670" s="53"/>
      <c r="BM670" s="53"/>
      <c r="BN670" s="53"/>
      <c r="BO670" s="53"/>
      <c r="BP670" s="84"/>
      <c r="BQ670" s="53"/>
      <c r="BR670" s="53"/>
      <c r="BS670" s="53"/>
      <c r="BT670" s="53"/>
      <c r="BU670" s="53"/>
      <c r="BV670" s="15"/>
      <c r="BW670" s="53"/>
      <c r="BX670" s="53"/>
      <c r="BY670" s="53"/>
      <c r="BZ670" s="53"/>
      <c r="CA670" s="53"/>
      <c r="CB670" s="53"/>
      <c r="CC670" s="53"/>
      <c r="CD670" s="53"/>
      <c r="CE670" s="85"/>
      <c r="CF670" s="53"/>
      <c r="CG670" s="53"/>
      <c r="CH670" s="53"/>
      <c r="CI670" s="53"/>
      <c r="CJ670" s="53"/>
      <c r="CK670" s="53"/>
      <c r="CL670" s="53"/>
    </row>
    <row r="671" spans="11:90" ht="14.25" customHeight="1" x14ac:dyDescent="0.35">
      <c r="K671" s="79"/>
      <c r="W671" s="81"/>
      <c r="AH671" s="82"/>
      <c r="AR671" s="81"/>
      <c r="AW671" s="82"/>
      <c r="BD671" s="53"/>
      <c r="BE671" s="79"/>
      <c r="BG671" s="90"/>
      <c r="BH671" s="53"/>
      <c r="BI671" s="53"/>
      <c r="BJ671" s="53"/>
      <c r="BK671" s="53"/>
      <c r="BL671" s="53"/>
      <c r="BM671" s="53"/>
      <c r="BN671" s="53"/>
      <c r="BO671" s="53"/>
      <c r="BP671" s="84"/>
      <c r="BQ671" s="53"/>
      <c r="BR671" s="53"/>
      <c r="BS671" s="53"/>
      <c r="BT671" s="53"/>
      <c r="BU671" s="53"/>
      <c r="BV671" s="15"/>
      <c r="BW671" s="53"/>
      <c r="BX671" s="53"/>
      <c r="BY671" s="53"/>
      <c r="BZ671" s="53"/>
      <c r="CA671" s="53"/>
      <c r="CB671" s="53"/>
      <c r="CC671" s="53"/>
      <c r="CD671" s="53"/>
      <c r="CE671" s="85"/>
      <c r="CF671" s="53"/>
      <c r="CG671" s="53"/>
      <c r="CH671" s="53"/>
      <c r="CI671" s="53"/>
      <c r="CJ671" s="53"/>
      <c r="CK671" s="53"/>
      <c r="CL671" s="53"/>
    </row>
    <row r="672" spans="11:90" ht="14.25" customHeight="1" x14ac:dyDescent="0.35">
      <c r="K672" s="79"/>
      <c r="W672" s="81"/>
      <c r="AH672" s="82"/>
      <c r="AR672" s="81"/>
      <c r="AW672" s="82"/>
      <c r="BD672" s="53"/>
      <c r="BE672" s="79"/>
      <c r="BG672" s="90"/>
      <c r="BH672" s="53"/>
      <c r="BI672" s="53"/>
      <c r="BJ672" s="53"/>
      <c r="BK672" s="53"/>
      <c r="BL672" s="53"/>
      <c r="BM672" s="53"/>
      <c r="BN672" s="53"/>
      <c r="BO672" s="53"/>
      <c r="BP672" s="84"/>
      <c r="BQ672" s="53"/>
      <c r="BR672" s="53"/>
      <c r="BS672" s="53"/>
      <c r="BT672" s="53"/>
      <c r="BU672" s="53"/>
      <c r="BV672" s="15"/>
      <c r="BW672" s="53"/>
      <c r="BX672" s="53"/>
      <c r="BY672" s="53"/>
      <c r="BZ672" s="53"/>
      <c r="CA672" s="53"/>
      <c r="CB672" s="53"/>
      <c r="CC672" s="53"/>
      <c r="CD672" s="53"/>
      <c r="CE672" s="85"/>
      <c r="CF672" s="53"/>
      <c r="CG672" s="53"/>
      <c r="CH672" s="53"/>
      <c r="CI672" s="53"/>
      <c r="CJ672" s="53"/>
      <c r="CK672" s="53"/>
      <c r="CL672" s="53"/>
    </row>
    <row r="673" spans="11:90" ht="14.25" customHeight="1" x14ac:dyDescent="0.35">
      <c r="K673" s="79"/>
      <c r="W673" s="81"/>
      <c r="AH673" s="82"/>
      <c r="AR673" s="81"/>
      <c r="AW673" s="82"/>
      <c r="BD673" s="53"/>
      <c r="BE673" s="79"/>
      <c r="BG673" s="90"/>
      <c r="BH673" s="53"/>
      <c r="BI673" s="53"/>
      <c r="BJ673" s="53"/>
      <c r="BK673" s="53"/>
      <c r="BL673" s="53"/>
      <c r="BM673" s="53"/>
      <c r="BN673" s="53"/>
      <c r="BO673" s="53"/>
      <c r="BP673" s="84"/>
      <c r="BQ673" s="53"/>
      <c r="BR673" s="53"/>
      <c r="BS673" s="53"/>
      <c r="BT673" s="53"/>
      <c r="BU673" s="53"/>
      <c r="BV673" s="15"/>
      <c r="BW673" s="53"/>
      <c r="BX673" s="53"/>
      <c r="BY673" s="53"/>
      <c r="BZ673" s="53"/>
      <c r="CA673" s="53"/>
      <c r="CB673" s="53"/>
      <c r="CC673" s="53"/>
      <c r="CD673" s="53"/>
      <c r="CE673" s="85"/>
      <c r="CF673" s="53"/>
      <c r="CG673" s="53"/>
      <c r="CH673" s="53"/>
      <c r="CI673" s="53"/>
      <c r="CJ673" s="53"/>
      <c r="CK673" s="53"/>
      <c r="CL673" s="53"/>
    </row>
    <row r="674" spans="11:90" ht="14.25" customHeight="1" x14ac:dyDescent="0.35">
      <c r="K674" s="79"/>
      <c r="W674" s="81"/>
      <c r="AH674" s="82"/>
      <c r="AR674" s="81"/>
      <c r="AW674" s="82"/>
      <c r="BD674" s="53"/>
      <c r="BE674" s="79"/>
      <c r="BG674" s="90"/>
      <c r="BH674" s="53"/>
      <c r="BI674" s="53"/>
      <c r="BJ674" s="53"/>
      <c r="BK674" s="53"/>
      <c r="BL674" s="53"/>
      <c r="BM674" s="53"/>
      <c r="BN674" s="53"/>
      <c r="BO674" s="53"/>
      <c r="BP674" s="84"/>
      <c r="BQ674" s="53"/>
      <c r="BR674" s="53"/>
      <c r="BS674" s="53"/>
      <c r="BT674" s="53"/>
      <c r="BU674" s="53"/>
      <c r="BV674" s="15"/>
      <c r="BW674" s="53"/>
      <c r="BX674" s="53"/>
      <c r="BY674" s="53"/>
      <c r="BZ674" s="53"/>
      <c r="CA674" s="53"/>
      <c r="CB674" s="53"/>
      <c r="CC674" s="53"/>
      <c r="CD674" s="53"/>
      <c r="CE674" s="85"/>
      <c r="CF674" s="53"/>
      <c r="CG674" s="53"/>
      <c r="CH674" s="53"/>
      <c r="CI674" s="53"/>
      <c r="CJ674" s="53"/>
      <c r="CK674" s="53"/>
      <c r="CL674" s="53"/>
    </row>
    <row r="675" spans="11:90" ht="14.25" customHeight="1" x14ac:dyDescent="0.35">
      <c r="K675" s="79"/>
      <c r="W675" s="81"/>
      <c r="AH675" s="82"/>
      <c r="AR675" s="81"/>
      <c r="AW675" s="82"/>
      <c r="BD675" s="53"/>
      <c r="BE675" s="79"/>
      <c r="BG675" s="90"/>
      <c r="BH675" s="53"/>
      <c r="BI675" s="53"/>
      <c r="BJ675" s="53"/>
      <c r="BK675" s="53"/>
      <c r="BL675" s="53"/>
      <c r="BM675" s="53"/>
      <c r="BN675" s="53"/>
      <c r="BO675" s="53"/>
      <c r="BP675" s="84"/>
      <c r="BQ675" s="53"/>
      <c r="BR675" s="53"/>
      <c r="BS675" s="53"/>
      <c r="BT675" s="53"/>
      <c r="BU675" s="53"/>
      <c r="BV675" s="15"/>
      <c r="BW675" s="53"/>
      <c r="BX675" s="53"/>
      <c r="BY675" s="53"/>
      <c r="BZ675" s="53"/>
      <c r="CA675" s="53"/>
      <c r="CB675" s="53"/>
      <c r="CC675" s="53"/>
      <c r="CD675" s="53"/>
      <c r="CE675" s="85"/>
      <c r="CF675" s="53"/>
      <c r="CG675" s="53"/>
      <c r="CH675" s="53"/>
      <c r="CI675" s="53"/>
      <c r="CJ675" s="53"/>
      <c r="CK675" s="53"/>
      <c r="CL675" s="53"/>
    </row>
    <row r="676" spans="11:90" ht="14.25" customHeight="1" x14ac:dyDescent="0.35">
      <c r="K676" s="79"/>
      <c r="W676" s="81"/>
      <c r="AH676" s="82"/>
      <c r="AR676" s="81"/>
      <c r="AW676" s="82"/>
      <c r="BD676" s="53"/>
      <c r="BE676" s="79"/>
      <c r="BG676" s="90"/>
      <c r="BH676" s="53"/>
      <c r="BI676" s="53"/>
      <c r="BJ676" s="53"/>
      <c r="BK676" s="53"/>
      <c r="BL676" s="53"/>
      <c r="BM676" s="53"/>
      <c r="BN676" s="53"/>
      <c r="BO676" s="53"/>
      <c r="BP676" s="84"/>
      <c r="BQ676" s="53"/>
      <c r="BR676" s="53"/>
      <c r="BS676" s="53"/>
      <c r="BT676" s="53"/>
      <c r="BU676" s="53"/>
      <c r="BV676" s="15"/>
      <c r="BW676" s="53"/>
      <c r="BX676" s="53"/>
      <c r="BY676" s="53"/>
      <c r="BZ676" s="53"/>
      <c r="CA676" s="53"/>
      <c r="CB676" s="53"/>
      <c r="CC676" s="53"/>
      <c r="CD676" s="53"/>
      <c r="CE676" s="85"/>
      <c r="CF676" s="53"/>
      <c r="CG676" s="53"/>
      <c r="CH676" s="53"/>
      <c r="CI676" s="53"/>
      <c r="CJ676" s="53"/>
      <c r="CK676" s="53"/>
      <c r="CL676" s="53"/>
    </row>
    <row r="677" spans="11:90" ht="14.25" customHeight="1" x14ac:dyDescent="0.35">
      <c r="K677" s="79"/>
      <c r="W677" s="81"/>
      <c r="AH677" s="82"/>
      <c r="AR677" s="81"/>
      <c r="AW677" s="82"/>
      <c r="BD677" s="53"/>
      <c r="BE677" s="79"/>
      <c r="BG677" s="90"/>
      <c r="BH677" s="53"/>
      <c r="BI677" s="53"/>
      <c r="BJ677" s="53"/>
      <c r="BK677" s="53"/>
      <c r="BL677" s="53"/>
      <c r="BM677" s="53"/>
      <c r="BN677" s="53"/>
      <c r="BO677" s="53"/>
      <c r="BP677" s="84"/>
      <c r="BQ677" s="53"/>
      <c r="BR677" s="53"/>
      <c r="BS677" s="53"/>
      <c r="BT677" s="53"/>
      <c r="BU677" s="53"/>
      <c r="BV677" s="15"/>
      <c r="BW677" s="53"/>
      <c r="BX677" s="53"/>
      <c r="BY677" s="53"/>
      <c r="BZ677" s="53"/>
      <c r="CA677" s="53"/>
      <c r="CB677" s="53"/>
      <c r="CC677" s="53"/>
      <c r="CD677" s="53"/>
      <c r="CE677" s="85"/>
      <c r="CF677" s="53"/>
      <c r="CG677" s="53"/>
      <c r="CH677" s="53"/>
      <c r="CI677" s="53"/>
      <c r="CJ677" s="53"/>
      <c r="CK677" s="53"/>
      <c r="CL677" s="53"/>
    </row>
    <row r="678" spans="11:90" ht="14.25" customHeight="1" x14ac:dyDescent="0.35">
      <c r="K678" s="79"/>
      <c r="W678" s="81"/>
      <c r="AH678" s="82"/>
      <c r="AR678" s="81"/>
      <c r="AW678" s="82"/>
      <c r="BD678" s="53"/>
      <c r="BE678" s="79"/>
      <c r="BG678" s="90"/>
      <c r="BH678" s="53"/>
      <c r="BI678" s="53"/>
      <c r="BJ678" s="53"/>
      <c r="BK678" s="53"/>
      <c r="BL678" s="53"/>
      <c r="BM678" s="53"/>
      <c r="BN678" s="53"/>
      <c r="BO678" s="53"/>
      <c r="BP678" s="84"/>
      <c r="BQ678" s="53"/>
      <c r="BR678" s="53"/>
      <c r="BS678" s="53"/>
      <c r="BT678" s="53"/>
      <c r="BU678" s="53"/>
      <c r="BV678" s="15"/>
      <c r="BW678" s="53"/>
      <c r="BX678" s="53"/>
      <c r="BY678" s="53"/>
      <c r="BZ678" s="53"/>
      <c r="CA678" s="53"/>
      <c r="CB678" s="53"/>
      <c r="CC678" s="53"/>
      <c r="CD678" s="53"/>
      <c r="CE678" s="85"/>
      <c r="CF678" s="53"/>
      <c r="CG678" s="53"/>
      <c r="CH678" s="53"/>
      <c r="CI678" s="53"/>
      <c r="CJ678" s="53"/>
      <c r="CK678" s="53"/>
      <c r="CL678" s="53"/>
    </row>
    <row r="679" spans="11:90" ht="14.25" customHeight="1" x14ac:dyDescent="0.35">
      <c r="K679" s="79"/>
      <c r="W679" s="81"/>
      <c r="AH679" s="82"/>
      <c r="AR679" s="81"/>
      <c r="AW679" s="82"/>
      <c r="BD679" s="53"/>
      <c r="BE679" s="79"/>
      <c r="BG679" s="90"/>
      <c r="BH679" s="53"/>
      <c r="BI679" s="53"/>
      <c r="BJ679" s="53"/>
      <c r="BK679" s="53"/>
      <c r="BL679" s="53"/>
      <c r="BM679" s="53"/>
      <c r="BN679" s="53"/>
      <c r="BO679" s="53"/>
      <c r="BP679" s="84"/>
      <c r="BQ679" s="53"/>
      <c r="BR679" s="53"/>
      <c r="BS679" s="53"/>
      <c r="BT679" s="53"/>
      <c r="BU679" s="53"/>
      <c r="BV679" s="15"/>
      <c r="BW679" s="53"/>
      <c r="BX679" s="53"/>
      <c r="BY679" s="53"/>
      <c r="BZ679" s="53"/>
      <c r="CA679" s="53"/>
      <c r="CB679" s="53"/>
      <c r="CC679" s="53"/>
      <c r="CD679" s="53"/>
      <c r="CE679" s="85"/>
      <c r="CF679" s="53"/>
      <c r="CG679" s="53"/>
      <c r="CH679" s="53"/>
      <c r="CI679" s="53"/>
      <c r="CJ679" s="53"/>
      <c r="CK679" s="53"/>
      <c r="CL679" s="53"/>
    </row>
    <row r="680" spans="11:90" ht="14.25" customHeight="1" x14ac:dyDescent="0.35">
      <c r="K680" s="79"/>
      <c r="W680" s="81"/>
      <c r="AH680" s="82"/>
      <c r="AR680" s="81"/>
      <c r="AW680" s="82"/>
      <c r="BD680" s="53"/>
      <c r="BE680" s="79"/>
      <c r="BG680" s="90"/>
      <c r="BH680" s="53"/>
      <c r="BI680" s="53"/>
      <c r="BJ680" s="53"/>
      <c r="BK680" s="53"/>
      <c r="BL680" s="53"/>
      <c r="BM680" s="53"/>
      <c r="BN680" s="53"/>
      <c r="BO680" s="53"/>
      <c r="BP680" s="84"/>
      <c r="BQ680" s="53"/>
      <c r="BR680" s="53"/>
      <c r="BS680" s="53"/>
      <c r="BT680" s="53"/>
      <c r="BU680" s="53"/>
      <c r="BV680" s="15"/>
      <c r="BW680" s="53"/>
      <c r="BX680" s="53"/>
      <c r="BY680" s="53"/>
      <c r="BZ680" s="53"/>
      <c r="CA680" s="53"/>
      <c r="CB680" s="53"/>
      <c r="CC680" s="53"/>
      <c r="CD680" s="53"/>
      <c r="CE680" s="85"/>
      <c r="CF680" s="53"/>
      <c r="CG680" s="53"/>
      <c r="CH680" s="53"/>
      <c r="CI680" s="53"/>
      <c r="CJ680" s="53"/>
      <c r="CK680" s="53"/>
      <c r="CL680" s="53"/>
    </row>
    <row r="681" spans="11:90" ht="14.25" customHeight="1" x14ac:dyDescent="0.35">
      <c r="K681" s="79"/>
      <c r="W681" s="81"/>
      <c r="AH681" s="82"/>
      <c r="AR681" s="81"/>
      <c r="AW681" s="82"/>
      <c r="BD681" s="53"/>
      <c r="BE681" s="79"/>
      <c r="BG681" s="90"/>
      <c r="BH681" s="53"/>
      <c r="BI681" s="53"/>
      <c r="BJ681" s="53"/>
      <c r="BK681" s="53"/>
      <c r="BL681" s="53"/>
      <c r="BM681" s="53"/>
      <c r="BN681" s="53"/>
      <c r="BO681" s="53"/>
      <c r="BP681" s="84"/>
      <c r="BQ681" s="53"/>
      <c r="BR681" s="53"/>
      <c r="BS681" s="53"/>
      <c r="BT681" s="53"/>
      <c r="BU681" s="53"/>
      <c r="BV681" s="15"/>
      <c r="BW681" s="53"/>
      <c r="BX681" s="53"/>
      <c r="BY681" s="53"/>
      <c r="BZ681" s="53"/>
      <c r="CA681" s="53"/>
      <c r="CB681" s="53"/>
      <c r="CC681" s="53"/>
      <c r="CD681" s="53"/>
      <c r="CE681" s="85"/>
      <c r="CF681" s="53"/>
      <c r="CG681" s="53"/>
      <c r="CH681" s="53"/>
      <c r="CI681" s="53"/>
      <c r="CJ681" s="53"/>
      <c r="CK681" s="53"/>
      <c r="CL681" s="53"/>
    </row>
    <row r="682" spans="11:90" ht="14.25" customHeight="1" x14ac:dyDescent="0.35">
      <c r="K682" s="79"/>
      <c r="W682" s="81"/>
      <c r="AH682" s="82"/>
      <c r="AR682" s="81"/>
      <c r="AW682" s="82"/>
      <c r="BD682" s="53"/>
      <c r="BE682" s="79"/>
      <c r="BG682" s="90"/>
      <c r="BH682" s="53"/>
      <c r="BI682" s="53"/>
      <c r="BJ682" s="53"/>
      <c r="BK682" s="53"/>
      <c r="BL682" s="53"/>
      <c r="BM682" s="53"/>
      <c r="BN682" s="53"/>
      <c r="BO682" s="53"/>
      <c r="BP682" s="84"/>
      <c r="BQ682" s="53"/>
      <c r="BR682" s="53"/>
      <c r="BS682" s="53"/>
      <c r="BT682" s="53"/>
      <c r="BU682" s="53"/>
      <c r="BV682" s="15"/>
      <c r="BW682" s="53"/>
      <c r="BX682" s="53"/>
      <c r="BY682" s="53"/>
      <c r="BZ682" s="53"/>
      <c r="CA682" s="53"/>
      <c r="CB682" s="53"/>
      <c r="CC682" s="53"/>
      <c r="CD682" s="53"/>
      <c r="CE682" s="85"/>
      <c r="CF682" s="53"/>
      <c r="CG682" s="53"/>
      <c r="CH682" s="53"/>
      <c r="CI682" s="53"/>
      <c r="CJ682" s="53"/>
      <c r="CK682" s="53"/>
      <c r="CL682" s="53"/>
    </row>
    <row r="683" spans="11:90" ht="14.25" customHeight="1" x14ac:dyDescent="0.35">
      <c r="K683" s="79"/>
      <c r="W683" s="81"/>
      <c r="AH683" s="82"/>
      <c r="AR683" s="81"/>
      <c r="AW683" s="82"/>
      <c r="BD683" s="53"/>
      <c r="BE683" s="79"/>
      <c r="BG683" s="90"/>
      <c r="BH683" s="53"/>
      <c r="BI683" s="53"/>
      <c r="BJ683" s="53"/>
      <c r="BK683" s="53"/>
      <c r="BL683" s="53"/>
      <c r="BM683" s="53"/>
      <c r="BN683" s="53"/>
      <c r="BO683" s="53"/>
      <c r="BP683" s="84"/>
      <c r="BQ683" s="53"/>
      <c r="BR683" s="53"/>
      <c r="BS683" s="53"/>
      <c r="BT683" s="53"/>
      <c r="BU683" s="53"/>
      <c r="BV683" s="15"/>
      <c r="BW683" s="53"/>
      <c r="BX683" s="53"/>
      <c r="BY683" s="53"/>
      <c r="BZ683" s="53"/>
      <c r="CA683" s="53"/>
      <c r="CB683" s="53"/>
      <c r="CC683" s="53"/>
      <c r="CD683" s="53"/>
      <c r="CE683" s="85"/>
      <c r="CF683" s="53"/>
      <c r="CG683" s="53"/>
      <c r="CH683" s="53"/>
      <c r="CI683" s="53"/>
      <c r="CJ683" s="53"/>
      <c r="CK683" s="53"/>
      <c r="CL683" s="53"/>
    </row>
    <row r="684" spans="11:90" ht="14.25" customHeight="1" x14ac:dyDescent="0.35">
      <c r="K684" s="79"/>
      <c r="W684" s="81"/>
      <c r="AH684" s="82"/>
      <c r="AR684" s="81"/>
      <c r="AW684" s="82"/>
      <c r="BD684" s="53"/>
      <c r="BE684" s="79"/>
      <c r="BG684" s="90"/>
      <c r="BH684" s="53"/>
      <c r="BI684" s="53"/>
      <c r="BJ684" s="53"/>
      <c r="BK684" s="53"/>
      <c r="BL684" s="53"/>
      <c r="BM684" s="53"/>
      <c r="BN684" s="53"/>
      <c r="BO684" s="53"/>
      <c r="BP684" s="84"/>
      <c r="BQ684" s="53"/>
      <c r="BR684" s="53"/>
      <c r="BS684" s="53"/>
      <c r="BT684" s="53"/>
      <c r="BU684" s="53"/>
      <c r="BV684" s="15"/>
      <c r="BW684" s="53"/>
      <c r="BX684" s="53"/>
      <c r="BY684" s="53"/>
      <c r="BZ684" s="53"/>
      <c r="CA684" s="53"/>
      <c r="CB684" s="53"/>
      <c r="CC684" s="53"/>
      <c r="CD684" s="53"/>
      <c r="CE684" s="85"/>
      <c r="CF684" s="53"/>
      <c r="CG684" s="53"/>
      <c r="CH684" s="53"/>
      <c r="CI684" s="53"/>
      <c r="CJ684" s="53"/>
      <c r="CK684" s="53"/>
      <c r="CL684" s="53"/>
    </row>
    <row r="685" spans="11:90" ht="14.25" customHeight="1" x14ac:dyDescent="0.35">
      <c r="K685" s="79"/>
      <c r="W685" s="81"/>
      <c r="AH685" s="82"/>
      <c r="AR685" s="81"/>
      <c r="AW685" s="82"/>
      <c r="BD685" s="53"/>
      <c r="BE685" s="79"/>
      <c r="BG685" s="90"/>
      <c r="BH685" s="53"/>
      <c r="BI685" s="53"/>
      <c r="BJ685" s="53"/>
      <c r="BK685" s="53"/>
      <c r="BL685" s="53"/>
      <c r="BM685" s="53"/>
      <c r="BN685" s="53"/>
      <c r="BO685" s="53"/>
      <c r="BP685" s="84"/>
      <c r="BQ685" s="53"/>
      <c r="BR685" s="53"/>
      <c r="BS685" s="53"/>
      <c r="BT685" s="53"/>
      <c r="BU685" s="53"/>
      <c r="BV685" s="15"/>
      <c r="BW685" s="53"/>
      <c r="BX685" s="53"/>
      <c r="BY685" s="53"/>
      <c r="BZ685" s="53"/>
      <c r="CA685" s="53"/>
      <c r="CB685" s="53"/>
      <c r="CC685" s="53"/>
      <c r="CD685" s="53"/>
      <c r="CE685" s="85"/>
      <c r="CF685" s="53"/>
      <c r="CG685" s="53"/>
      <c r="CH685" s="53"/>
      <c r="CI685" s="53"/>
      <c r="CJ685" s="53"/>
      <c r="CK685" s="53"/>
      <c r="CL685" s="53"/>
    </row>
    <row r="686" spans="11:90" ht="14.25" customHeight="1" x14ac:dyDescent="0.35">
      <c r="K686" s="79"/>
      <c r="W686" s="81"/>
      <c r="AH686" s="82"/>
      <c r="AR686" s="81"/>
      <c r="AW686" s="82"/>
      <c r="BD686" s="53"/>
      <c r="BE686" s="79"/>
      <c r="BG686" s="90"/>
      <c r="BH686" s="53"/>
      <c r="BI686" s="53"/>
      <c r="BJ686" s="53"/>
      <c r="BK686" s="53"/>
      <c r="BL686" s="53"/>
      <c r="BM686" s="53"/>
      <c r="BN686" s="53"/>
      <c r="BO686" s="53"/>
      <c r="BP686" s="84"/>
      <c r="BQ686" s="53"/>
      <c r="BR686" s="53"/>
      <c r="BS686" s="53"/>
      <c r="BT686" s="53"/>
      <c r="BU686" s="53"/>
      <c r="BV686" s="15"/>
      <c r="BW686" s="53"/>
      <c r="BX686" s="53"/>
      <c r="BY686" s="53"/>
      <c r="BZ686" s="53"/>
      <c r="CA686" s="53"/>
      <c r="CB686" s="53"/>
      <c r="CC686" s="53"/>
      <c r="CD686" s="53"/>
      <c r="CE686" s="85"/>
      <c r="CF686" s="53"/>
      <c r="CG686" s="53"/>
      <c r="CH686" s="53"/>
      <c r="CI686" s="53"/>
      <c r="CJ686" s="53"/>
      <c r="CK686" s="53"/>
      <c r="CL686" s="53"/>
    </row>
    <row r="687" spans="11:90" ht="14.25" customHeight="1" x14ac:dyDescent="0.35">
      <c r="K687" s="79"/>
      <c r="W687" s="81"/>
      <c r="AH687" s="82"/>
      <c r="AR687" s="81"/>
      <c r="AW687" s="82"/>
      <c r="BD687" s="53"/>
      <c r="BE687" s="79"/>
      <c r="BG687" s="90"/>
      <c r="BH687" s="53"/>
      <c r="BI687" s="53"/>
      <c r="BJ687" s="53"/>
      <c r="BK687" s="53"/>
      <c r="BL687" s="53"/>
      <c r="BM687" s="53"/>
      <c r="BN687" s="53"/>
      <c r="BO687" s="53"/>
      <c r="BP687" s="84"/>
      <c r="BQ687" s="53"/>
      <c r="BR687" s="53"/>
      <c r="BS687" s="53"/>
      <c r="BT687" s="53"/>
      <c r="BU687" s="53"/>
      <c r="BV687" s="15"/>
      <c r="BW687" s="53"/>
      <c r="BX687" s="53"/>
      <c r="BY687" s="53"/>
      <c r="BZ687" s="53"/>
      <c r="CA687" s="53"/>
      <c r="CB687" s="53"/>
      <c r="CC687" s="53"/>
      <c r="CD687" s="53"/>
      <c r="CE687" s="85"/>
      <c r="CF687" s="53"/>
      <c r="CG687" s="53"/>
      <c r="CH687" s="53"/>
      <c r="CI687" s="53"/>
      <c r="CJ687" s="53"/>
      <c r="CK687" s="53"/>
      <c r="CL687" s="53"/>
    </row>
    <row r="688" spans="11:90" ht="14.25" customHeight="1" x14ac:dyDescent="0.35">
      <c r="K688" s="79"/>
      <c r="W688" s="81"/>
      <c r="AH688" s="82"/>
      <c r="AR688" s="81"/>
      <c r="AW688" s="82"/>
      <c r="BD688" s="53"/>
      <c r="BE688" s="79"/>
      <c r="BG688" s="90"/>
      <c r="BH688" s="53"/>
      <c r="BI688" s="53"/>
      <c r="BJ688" s="53"/>
      <c r="BK688" s="53"/>
      <c r="BL688" s="53"/>
      <c r="BM688" s="53"/>
      <c r="BN688" s="53"/>
      <c r="BO688" s="53"/>
      <c r="BP688" s="84"/>
      <c r="BQ688" s="53"/>
      <c r="BR688" s="53"/>
      <c r="BS688" s="53"/>
      <c r="BT688" s="53"/>
      <c r="BU688" s="53"/>
      <c r="BV688" s="15"/>
      <c r="BW688" s="53"/>
      <c r="BX688" s="53"/>
      <c r="BY688" s="53"/>
      <c r="BZ688" s="53"/>
      <c r="CA688" s="53"/>
      <c r="CB688" s="53"/>
      <c r="CC688" s="53"/>
      <c r="CD688" s="53"/>
      <c r="CE688" s="85"/>
      <c r="CF688" s="53"/>
      <c r="CG688" s="53"/>
      <c r="CH688" s="53"/>
      <c r="CI688" s="53"/>
      <c r="CJ688" s="53"/>
      <c r="CK688" s="53"/>
      <c r="CL688" s="53"/>
    </row>
    <row r="689" spans="11:90" ht="14.25" customHeight="1" x14ac:dyDescent="0.35">
      <c r="K689" s="79"/>
      <c r="W689" s="81"/>
      <c r="AH689" s="82"/>
      <c r="AR689" s="81"/>
      <c r="AW689" s="82"/>
      <c r="BD689" s="53"/>
      <c r="BE689" s="79"/>
      <c r="BG689" s="90"/>
      <c r="BH689" s="53"/>
      <c r="BI689" s="53"/>
      <c r="BJ689" s="53"/>
      <c r="BK689" s="53"/>
      <c r="BL689" s="53"/>
      <c r="BM689" s="53"/>
      <c r="BN689" s="53"/>
      <c r="BO689" s="53"/>
      <c r="BP689" s="84"/>
      <c r="BQ689" s="53"/>
      <c r="BR689" s="53"/>
      <c r="BS689" s="53"/>
      <c r="BT689" s="53"/>
      <c r="BU689" s="53"/>
      <c r="BV689" s="15"/>
      <c r="BW689" s="53"/>
      <c r="BX689" s="53"/>
      <c r="BY689" s="53"/>
      <c r="BZ689" s="53"/>
      <c r="CA689" s="53"/>
      <c r="CB689" s="53"/>
      <c r="CC689" s="53"/>
      <c r="CD689" s="53"/>
      <c r="CE689" s="85"/>
      <c r="CF689" s="53"/>
      <c r="CG689" s="53"/>
      <c r="CH689" s="53"/>
      <c r="CI689" s="53"/>
      <c r="CJ689" s="53"/>
      <c r="CK689" s="53"/>
      <c r="CL689" s="53"/>
    </row>
    <row r="690" spans="11:90" ht="14.25" customHeight="1" x14ac:dyDescent="0.35">
      <c r="K690" s="79"/>
      <c r="W690" s="81"/>
      <c r="AH690" s="82"/>
      <c r="AR690" s="81"/>
      <c r="AW690" s="82"/>
      <c r="BD690" s="53"/>
      <c r="BE690" s="79"/>
      <c r="BG690" s="90"/>
      <c r="BH690" s="53"/>
      <c r="BI690" s="53"/>
      <c r="BJ690" s="53"/>
      <c r="BK690" s="53"/>
      <c r="BL690" s="53"/>
      <c r="BM690" s="53"/>
      <c r="BN690" s="53"/>
      <c r="BO690" s="53"/>
      <c r="BP690" s="84"/>
      <c r="BQ690" s="53"/>
      <c r="BR690" s="53"/>
      <c r="BS690" s="53"/>
      <c r="BT690" s="53"/>
      <c r="BU690" s="53"/>
      <c r="BV690" s="15"/>
      <c r="BW690" s="53"/>
      <c r="BX690" s="53"/>
      <c r="BY690" s="53"/>
      <c r="BZ690" s="53"/>
      <c r="CA690" s="53"/>
      <c r="CB690" s="53"/>
      <c r="CC690" s="53"/>
      <c r="CD690" s="53"/>
      <c r="CE690" s="85"/>
      <c r="CF690" s="53"/>
      <c r="CG690" s="53"/>
      <c r="CH690" s="53"/>
      <c r="CI690" s="53"/>
      <c r="CJ690" s="53"/>
      <c r="CK690" s="53"/>
      <c r="CL690" s="53"/>
    </row>
    <row r="691" spans="11:90" ht="14.25" customHeight="1" x14ac:dyDescent="0.35">
      <c r="K691" s="79"/>
      <c r="W691" s="81"/>
      <c r="AH691" s="82"/>
      <c r="AR691" s="81"/>
      <c r="AW691" s="82"/>
      <c r="BD691" s="53"/>
      <c r="BE691" s="79"/>
      <c r="BG691" s="90"/>
      <c r="BH691" s="53"/>
      <c r="BI691" s="53"/>
      <c r="BJ691" s="53"/>
      <c r="BK691" s="53"/>
      <c r="BL691" s="53"/>
      <c r="BM691" s="53"/>
      <c r="BN691" s="53"/>
      <c r="BO691" s="53"/>
      <c r="BP691" s="84"/>
      <c r="BQ691" s="53"/>
      <c r="BR691" s="53"/>
      <c r="BS691" s="53"/>
      <c r="BT691" s="53"/>
      <c r="BU691" s="53"/>
      <c r="BV691" s="15"/>
      <c r="BW691" s="53"/>
      <c r="BX691" s="53"/>
      <c r="BY691" s="53"/>
      <c r="BZ691" s="53"/>
      <c r="CA691" s="53"/>
      <c r="CB691" s="53"/>
      <c r="CC691" s="53"/>
      <c r="CD691" s="53"/>
      <c r="CE691" s="85"/>
      <c r="CF691" s="53"/>
      <c r="CG691" s="53"/>
      <c r="CH691" s="53"/>
      <c r="CI691" s="53"/>
      <c r="CJ691" s="53"/>
      <c r="CK691" s="53"/>
      <c r="CL691" s="53"/>
    </row>
    <row r="692" spans="11:90" ht="14.25" customHeight="1" x14ac:dyDescent="0.35">
      <c r="K692" s="79"/>
      <c r="W692" s="81"/>
      <c r="AH692" s="82"/>
      <c r="AR692" s="81"/>
      <c r="AW692" s="82"/>
      <c r="BD692" s="53"/>
      <c r="BE692" s="79"/>
      <c r="BG692" s="90"/>
      <c r="BH692" s="53"/>
      <c r="BI692" s="53"/>
      <c r="BJ692" s="53"/>
      <c r="BK692" s="53"/>
      <c r="BL692" s="53"/>
      <c r="BM692" s="53"/>
      <c r="BN692" s="53"/>
      <c r="BO692" s="53"/>
      <c r="BP692" s="84"/>
      <c r="BQ692" s="53"/>
      <c r="BR692" s="53"/>
      <c r="BS692" s="53"/>
      <c r="BT692" s="53"/>
      <c r="BU692" s="53"/>
      <c r="BV692" s="15"/>
      <c r="BW692" s="53"/>
      <c r="BX692" s="53"/>
      <c r="BY692" s="53"/>
      <c r="BZ692" s="53"/>
      <c r="CA692" s="53"/>
      <c r="CB692" s="53"/>
      <c r="CC692" s="53"/>
      <c r="CD692" s="53"/>
      <c r="CE692" s="85"/>
      <c r="CF692" s="53"/>
      <c r="CG692" s="53"/>
      <c r="CH692" s="53"/>
      <c r="CI692" s="53"/>
      <c r="CJ692" s="53"/>
      <c r="CK692" s="53"/>
      <c r="CL692" s="53"/>
    </row>
    <row r="693" spans="11:90" ht="14.25" customHeight="1" x14ac:dyDescent="0.35">
      <c r="K693" s="79"/>
      <c r="W693" s="81"/>
      <c r="AH693" s="82"/>
      <c r="AR693" s="81"/>
      <c r="AW693" s="82"/>
      <c r="BD693" s="53"/>
      <c r="BE693" s="79"/>
      <c r="BG693" s="90"/>
      <c r="BH693" s="53"/>
      <c r="BI693" s="53"/>
      <c r="BJ693" s="53"/>
      <c r="BK693" s="53"/>
      <c r="BL693" s="53"/>
      <c r="BM693" s="53"/>
      <c r="BN693" s="53"/>
      <c r="BO693" s="53"/>
      <c r="BP693" s="84"/>
      <c r="BQ693" s="53"/>
      <c r="BR693" s="53"/>
      <c r="BS693" s="53"/>
      <c r="BT693" s="53"/>
      <c r="BU693" s="53"/>
      <c r="BV693" s="15"/>
      <c r="BW693" s="53"/>
      <c r="BX693" s="53"/>
      <c r="BY693" s="53"/>
      <c r="BZ693" s="53"/>
      <c r="CA693" s="53"/>
      <c r="CB693" s="53"/>
      <c r="CC693" s="53"/>
      <c r="CD693" s="53"/>
      <c r="CE693" s="85"/>
      <c r="CF693" s="53"/>
      <c r="CG693" s="53"/>
      <c r="CH693" s="53"/>
      <c r="CI693" s="53"/>
      <c r="CJ693" s="53"/>
      <c r="CK693" s="53"/>
      <c r="CL693" s="53"/>
    </row>
    <row r="694" spans="11:90" ht="14.25" customHeight="1" x14ac:dyDescent="0.35">
      <c r="K694" s="79"/>
      <c r="W694" s="81"/>
      <c r="AH694" s="82"/>
      <c r="AR694" s="81"/>
      <c r="AW694" s="82"/>
      <c r="BD694" s="53"/>
      <c r="BE694" s="79"/>
      <c r="BG694" s="90"/>
      <c r="BH694" s="53"/>
      <c r="BI694" s="53"/>
      <c r="BJ694" s="53"/>
      <c r="BK694" s="53"/>
      <c r="BL694" s="53"/>
      <c r="BM694" s="53"/>
      <c r="BN694" s="53"/>
      <c r="BO694" s="53"/>
      <c r="BP694" s="84"/>
      <c r="BQ694" s="53"/>
      <c r="BR694" s="53"/>
      <c r="BS694" s="53"/>
      <c r="BT694" s="53"/>
      <c r="BU694" s="53"/>
      <c r="BV694" s="15"/>
      <c r="BW694" s="53"/>
      <c r="BX694" s="53"/>
      <c r="BY694" s="53"/>
      <c r="BZ694" s="53"/>
      <c r="CA694" s="53"/>
      <c r="CB694" s="53"/>
      <c r="CC694" s="53"/>
      <c r="CD694" s="53"/>
      <c r="CE694" s="85"/>
      <c r="CF694" s="53"/>
      <c r="CG694" s="53"/>
      <c r="CH694" s="53"/>
      <c r="CI694" s="53"/>
      <c r="CJ694" s="53"/>
      <c r="CK694" s="53"/>
      <c r="CL694" s="53"/>
    </row>
    <row r="695" spans="11:90" ht="14.25" customHeight="1" x14ac:dyDescent="0.35">
      <c r="K695" s="79"/>
      <c r="W695" s="81"/>
      <c r="AH695" s="82"/>
      <c r="AR695" s="81"/>
      <c r="AW695" s="82"/>
      <c r="BD695" s="53"/>
      <c r="BE695" s="79"/>
      <c r="BG695" s="90"/>
      <c r="BH695" s="53"/>
      <c r="BI695" s="53"/>
      <c r="BJ695" s="53"/>
      <c r="BK695" s="53"/>
      <c r="BL695" s="53"/>
      <c r="BM695" s="53"/>
      <c r="BN695" s="53"/>
      <c r="BO695" s="53"/>
      <c r="BP695" s="84"/>
      <c r="BQ695" s="53"/>
      <c r="BR695" s="53"/>
      <c r="BS695" s="53"/>
      <c r="BT695" s="53"/>
      <c r="BU695" s="53"/>
      <c r="BV695" s="15"/>
      <c r="BW695" s="53"/>
      <c r="BX695" s="53"/>
      <c r="BY695" s="53"/>
      <c r="BZ695" s="53"/>
      <c r="CA695" s="53"/>
      <c r="CB695" s="53"/>
      <c r="CC695" s="53"/>
      <c r="CD695" s="53"/>
      <c r="CE695" s="85"/>
      <c r="CF695" s="53"/>
      <c r="CG695" s="53"/>
      <c r="CH695" s="53"/>
      <c r="CI695" s="53"/>
      <c r="CJ695" s="53"/>
      <c r="CK695" s="53"/>
      <c r="CL695" s="53"/>
    </row>
    <row r="696" spans="11:90" ht="14.25" customHeight="1" x14ac:dyDescent="0.35">
      <c r="K696" s="79"/>
      <c r="W696" s="81"/>
      <c r="AH696" s="82"/>
      <c r="AR696" s="81"/>
      <c r="AW696" s="82"/>
      <c r="BD696" s="53"/>
      <c r="BE696" s="79"/>
      <c r="BG696" s="90"/>
      <c r="BH696" s="53"/>
      <c r="BI696" s="53"/>
      <c r="BJ696" s="53"/>
      <c r="BK696" s="53"/>
      <c r="BL696" s="53"/>
      <c r="BM696" s="53"/>
      <c r="BN696" s="53"/>
      <c r="BO696" s="53"/>
      <c r="BP696" s="84"/>
      <c r="BQ696" s="53"/>
      <c r="BR696" s="53"/>
      <c r="BS696" s="53"/>
      <c r="BT696" s="53"/>
      <c r="BU696" s="53"/>
      <c r="BV696" s="15"/>
      <c r="BW696" s="53"/>
      <c r="BX696" s="53"/>
      <c r="BY696" s="53"/>
      <c r="BZ696" s="53"/>
      <c r="CA696" s="53"/>
      <c r="CB696" s="53"/>
      <c r="CC696" s="53"/>
      <c r="CD696" s="53"/>
      <c r="CE696" s="85"/>
      <c r="CF696" s="53"/>
      <c r="CG696" s="53"/>
      <c r="CH696" s="53"/>
      <c r="CI696" s="53"/>
      <c r="CJ696" s="53"/>
      <c r="CK696" s="53"/>
      <c r="CL696" s="53"/>
    </row>
    <row r="697" spans="11:90" ht="14.25" customHeight="1" x14ac:dyDescent="0.35">
      <c r="K697" s="79"/>
      <c r="W697" s="81"/>
      <c r="AH697" s="82"/>
      <c r="AR697" s="81"/>
      <c r="AW697" s="82"/>
      <c r="BD697" s="53"/>
      <c r="BE697" s="79"/>
      <c r="BG697" s="90"/>
      <c r="BH697" s="53"/>
      <c r="BI697" s="53"/>
      <c r="BJ697" s="53"/>
      <c r="BK697" s="53"/>
      <c r="BL697" s="53"/>
      <c r="BM697" s="53"/>
      <c r="BN697" s="53"/>
      <c r="BO697" s="53"/>
      <c r="BP697" s="84"/>
      <c r="BQ697" s="53"/>
      <c r="BR697" s="53"/>
      <c r="BS697" s="53"/>
      <c r="BT697" s="53"/>
      <c r="BU697" s="53"/>
      <c r="BV697" s="15"/>
      <c r="BW697" s="53"/>
      <c r="BX697" s="53"/>
      <c r="BY697" s="53"/>
      <c r="BZ697" s="53"/>
      <c r="CA697" s="53"/>
      <c r="CB697" s="53"/>
      <c r="CC697" s="53"/>
      <c r="CD697" s="53"/>
      <c r="CE697" s="85"/>
      <c r="CF697" s="53"/>
      <c r="CG697" s="53"/>
      <c r="CH697" s="53"/>
      <c r="CI697" s="53"/>
      <c r="CJ697" s="53"/>
      <c r="CK697" s="53"/>
      <c r="CL697" s="53"/>
    </row>
    <row r="698" spans="11:90" ht="14.25" customHeight="1" x14ac:dyDescent="0.35">
      <c r="K698" s="79"/>
      <c r="W698" s="81"/>
      <c r="AH698" s="82"/>
      <c r="AR698" s="81"/>
      <c r="AW698" s="82"/>
      <c r="BD698" s="53"/>
      <c r="BE698" s="79"/>
      <c r="BG698" s="90"/>
      <c r="BH698" s="53"/>
      <c r="BI698" s="53"/>
      <c r="BJ698" s="53"/>
      <c r="BK698" s="53"/>
      <c r="BL698" s="53"/>
      <c r="BM698" s="53"/>
      <c r="BN698" s="53"/>
      <c r="BO698" s="53"/>
      <c r="BP698" s="84"/>
      <c r="BQ698" s="53"/>
      <c r="BR698" s="53"/>
      <c r="BS698" s="53"/>
      <c r="BT698" s="53"/>
      <c r="BU698" s="53"/>
      <c r="BV698" s="15"/>
      <c r="BW698" s="53"/>
      <c r="BX698" s="53"/>
      <c r="BY698" s="53"/>
      <c r="BZ698" s="53"/>
      <c r="CA698" s="53"/>
      <c r="CB698" s="53"/>
      <c r="CC698" s="53"/>
      <c r="CD698" s="53"/>
      <c r="CE698" s="85"/>
      <c r="CF698" s="53"/>
      <c r="CG698" s="53"/>
      <c r="CH698" s="53"/>
      <c r="CI698" s="53"/>
      <c r="CJ698" s="53"/>
      <c r="CK698" s="53"/>
      <c r="CL698" s="53"/>
    </row>
    <row r="699" spans="11:90" ht="14.25" customHeight="1" x14ac:dyDescent="0.35">
      <c r="K699" s="79"/>
      <c r="W699" s="81"/>
      <c r="AH699" s="82"/>
      <c r="AR699" s="81"/>
      <c r="AW699" s="82"/>
      <c r="BD699" s="53"/>
      <c r="BE699" s="79"/>
      <c r="BG699" s="90"/>
      <c r="BH699" s="53"/>
      <c r="BI699" s="53"/>
      <c r="BJ699" s="53"/>
      <c r="BK699" s="53"/>
      <c r="BL699" s="53"/>
      <c r="BM699" s="53"/>
      <c r="BN699" s="53"/>
      <c r="BO699" s="53"/>
      <c r="BP699" s="84"/>
      <c r="BQ699" s="53"/>
      <c r="BR699" s="53"/>
      <c r="BS699" s="53"/>
      <c r="BT699" s="53"/>
      <c r="BU699" s="53"/>
      <c r="BV699" s="15"/>
      <c r="BW699" s="53"/>
      <c r="BX699" s="53"/>
      <c r="BY699" s="53"/>
      <c r="BZ699" s="53"/>
      <c r="CA699" s="53"/>
      <c r="CB699" s="53"/>
      <c r="CC699" s="53"/>
      <c r="CD699" s="53"/>
      <c r="CE699" s="85"/>
      <c r="CF699" s="53"/>
      <c r="CG699" s="53"/>
      <c r="CH699" s="53"/>
      <c r="CI699" s="53"/>
      <c r="CJ699" s="53"/>
      <c r="CK699" s="53"/>
      <c r="CL699" s="53"/>
    </row>
    <row r="700" spans="11:90" ht="14.25" customHeight="1" x14ac:dyDescent="0.35">
      <c r="K700" s="79"/>
      <c r="W700" s="81"/>
      <c r="AH700" s="82"/>
      <c r="AR700" s="81"/>
      <c r="AW700" s="82"/>
      <c r="BD700" s="53"/>
      <c r="BE700" s="79"/>
      <c r="BG700" s="90"/>
      <c r="BH700" s="53"/>
      <c r="BI700" s="53"/>
      <c r="BJ700" s="53"/>
      <c r="BK700" s="53"/>
      <c r="BL700" s="53"/>
      <c r="BM700" s="53"/>
      <c r="BN700" s="53"/>
      <c r="BO700" s="53"/>
      <c r="BP700" s="84"/>
      <c r="BQ700" s="53"/>
      <c r="BR700" s="53"/>
      <c r="BS700" s="53"/>
      <c r="BT700" s="53"/>
      <c r="BU700" s="53"/>
      <c r="BV700" s="15"/>
      <c r="BW700" s="53"/>
      <c r="BX700" s="53"/>
      <c r="BY700" s="53"/>
      <c r="BZ700" s="53"/>
      <c r="CA700" s="53"/>
      <c r="CB700" s="53"/>
      <c r="CC700" s="53"/>
      <c r="CD700" s="53"/>
      <c r="CE700" s="85"/>
      <c r="CF700" s="53"/>
      <c r="CG700" s="53"/>
      <c r="CH700" s="53"/>
      <c r="CI700" s="53"/>
      <c r="CJ700" s="53"/>
      <c r="CK700" s="53"/>
      <c r="CL700" s="53"/>
    </row>
    <row r="701" spans="11:90" ht="14.25" customHeight="1" x14ac:dyDescent="0.35">
      <c r="K701" s="79"/>
      <c r="W701" s="81"/>
      <c r="AH701" s="82"/>
      <c r="AR701" s="81"/>
      <c r="AW701" s="82"/>
      <c r="BD701" s="53"/>
      <c r="BE701" s="79"/>
      <c r="BG701" s="90"/>
      <c r="BH701" s="53"/>
      <c r="BI701" s="53"/>
      <c r="BJ701" s="53"/>
      <c r="BK701" s="53"/>
      <c r="BL701" s="53"/>
      <c r="BM701" s="53"/>
      <c r="BN701" s="53"/>
      <c r="BO701" s="53"/>
      <c r="BP701" s="84"/>
      <c r="BQ701" s="53"/>
      <c r="BR701" s="53"/>
      <c r="BS701" s="53"/>
      <c r="BT701" s="53"/>
      <c r="BU701" s="53"/>
      <c r="BV701" s="15"/>
      <c r="BW701" s="53"/>
      <c r="BX701" s="53"/>
      <c r="BY701" s="53"/>
      <c r="BZ701" s="53"/>
      <c r="CA701" s="53"/>
      <c r="CB701" s="53"/>
      <c r="CC701" s="53"/>
      <c r="CD701" s="53"/>
      <c r="CE701" s="85"/>
      <c r="CF701" s="53"/>
      <c r="CG701" s="53"/>
      <c r="CH701" s="53"/>
      <c r="CI701" s="53"/>
      <c r="CJ701" s="53"/>
      <c r="CK701" s="53"/>
      <c r="CL701" s="53"/>
    </row>
    <row r="702" spans="11:90" ht="14.25" customHeight="1" x14ac:dyDescent="0.35">
      <c r="K702" s="79"/>
      <c r="W702" s="81"/>
      <c r="AH702" s="82"/>
      <c r="AR702" s="81"/>
      <c r="AW702" s="82"/>
      <c r="BD702" s="53"/>
      <c r="BE702" s="79"/>
      <c r="BG702" s="90"/>
      <c r="BH702" s="53"/>
      <c r="BI702" s="53"/>
      <c r="BJ702" s="53"/>
      <c r="BK702" s="53"/>
      <c r="BL702" s="53"/>
      <c r="BM702" s="53"/>
      <c r="BN702" s="53"/>
      <c r="BO702" s="53"/>
      <c r="BP702" s="84"/>
      <c r="BQ702" s="53"/>
      <c r="BR702" s="53"/>
      <c r="BS702" s="53"/>
      <c r="BT702" s="53"/>
      <c r="BU702" s="53"/>
      <c r="BV702" s="15"/>
      <c r="BW702" s="53"/>
      <c r="BX702" s="53"/>
      <c r="BY702" s="53"/>
      <c r="BZ702" s="53"/>
      <c r="CA702" s="53"/>
      <c r="CB702" s="53"/>
      <c r="CC702" s="53"/>
      <c r="CD702" s="53"/>
      <c r="CE702" s="85"/>
      <c r="CF702" s="53"/>
      <c r="CG702" s="53"/>
      <c r="CH702" s="53"/>
      <c r="CI702" s="53"/>
      <c r="CJ702" s="53"/>
      <c r="CK702" s="53"/>
      <c r="CL702" s="53"/>
    </row>
    <row r="703" spans="11:90" ht="14.25" customHeight="1" x14ac:dyDescent="0.35">
      <c r="K703" s="79"/>
      <c r="W703" s="81"/>
      <c r="AH703" s="82"/>
      <c r="AR703" s="81"/>
      <c r="AW703" s="82"/>
      <c r="BD703" s="53"/>
      <c r="BE703" s="79"/>
      <c r="BG703" s="90"/>
      <c r="BH703" s="53"/>
      <c r="BI703" s="53"/>
      <c r="BJ703" s="53"/>
      <c r="BK703" s="53"/>
      <c r="BL703" s="53"/>
      <c r="BM703" s="53"/>
      <c r="BN703" s="53"/>
      <c r="BO703" s="53"/>
      <c r="BP703" s="84"/>
      <c r="BQ703" s="53"/>
      <c r="BR703" s="53"/>
      <c r="BS703" s="53"/>
      <c r="BT703" s="53"/>
      <c r="BU703" s="53"/>
      <c r="BV703" s="15"/>
      <c r="BW703" s="53"/>
      <c r="BX703" s="53"/>
      <c r="BY703" s="53"/>
      <c r="BZ703" s="53"/>
      <c r="CA703" s="53"/>
      <c r="CB703" s="53"/>
      <c r="CC703" s="53"/>
      <c r="CD703" s="53"/>
      <c r="CE703" s="85"/>
      <c r="CF703" s="53"/>
      <c r="CG703" s="53"/>
      <c r="CH703" s="53"/>
      <c r="CI703" s="53"/>
      <c r="CJ703" s="53"/>
      <c r="CK703" s="53"/>
      <c r="CL703" s="53"/>
    </row>
    <row r="704" spans="11:90" ht="14.25" customHeight="1" x14ac:dyDescent="0.35">
      <c r="K704" s="79"/>
      <c r="W704" s="81"/>
      <c r="AH704" s="82"/>
      <c r="AR704" s="81"/>
      <c r="AW704" s="82"/>
      <c r="BD704" s="53"/>
      <c r="BE704" s="79"/>
      <c r="BG704" s="90"/>
      <c r="BH704" s="53"/>
      <c r="BI704" s="53"/>
      <c r="BJ704" s="53"/>
      <c r="BK704" s="53"/>
      <c r="BL704" s="53"/>
      <c r="BM704" s="53"/>
      <c r="BN704" s="53"/>
      <c r="BO704" s="53"/>
      <c r="BP704" s="84"/>
      <c r="BQ704" s="53"/>
      <c r="BR704" s="53"/>
      <c r="BS704" s="53"/>
      <c r="BT704" s="53"/>
      <c r="BU704" s="53"/>
      <c r="BV704" s="15"/>
      <c r="BW704" s="53"/>
      <c r="BX704" s="53"/>
      <c r="BY704" s="53"/>
      <c r="BZ704" s="53"/>
      <c r="CA704" s="53"/>
      <c r="CB704" s="53"/>
      <c r="CC704" s="53"/>
      <c r="CD704" s="53"/>
      <c r="CE704" s="85"/>
      <c r="CF704" s="53"/>
      <c r="CG704" s="53"/>
      <c r="CH704" s="53"/>
      <c r="CI704" s="53"/>
      <c r="CJ704" s="53"/>
      <c r="CK704" s="53"/>
      <c r="CL704" s="53"/>
    </row>
    <row r="705" spans="11:90" ht="14.25" customHeight="1" x14ac:dyDescent="0.35">
      <c r="K705" s="79"/>
      <c r="W705" s="81"/>
      <c r="AH705" s="82"/>
      <c r="AR705" s="81"/>
      <c r="AW705" s="82"/>
      <c r="BD705" s="53"/>
      <c r="BE705" s="79"/>
      <c r="BG705" s="90"/>
      <c r="BH705" s="53"/>
      <c r="BI705" s="53"/>
      <c r="BJ705" s="53"/>
      <c r="BK705" s="53"/>
      <c r="BL705" s="53"/>
      <c r="BM705" s="53"/>
      <c r="BN705" s="53"/>
      <c r="BO705" s="53"/>
      <c r="BP705" s="84"/>
      <c r="BQ705" s="53"/>
      <c r="BR705" s="53"/>
      <c r="BS705" s="53"/>
      <c r="BT705" s="53"/>
      <c r="BU705" s="53"/>
      <c r="BV705" s="15"/>
      <c r="BW705" s="53"/>
      <c r="BX705" s="53"/>
      <c r="BY705" s="53"/>
      <c r="BZ705" s="53"/>
      <c r="CA705" s="53"/>
      <c r="CB705" s="53"/>
      <c r="CC705" s="53"/>
      <c r="CD705" s="53"/>
      <c r="CE705" s="85"/>
      <c r="CF705" s="53"/>
      <c r="CG705" s="53"/>
      <c r="CH705" s="53"/>
      <c r="CI705" s="53"/>
      <c r="CJ705" s="53"/>
      <c r="CK705" s="53"/>
      <c r="CL705" s="53"/>
    </row>
    <row r="706" spans="11:90" ht="14.25" customHeight="1" x14ac:dyDescent="0.35">
      <c r="K706" s="79"/>
      <c r="W706" s="81"/>
      <c r="AH706" s="82"/>
      <c r="AR706" s="81"/>
      <c r="AW706" s="82"/>
      <c r="BD706" s="53"/>
      <c r="BE706" s="79"/>
      <c r="BG706" s="90"/>
      <c r="BH706" s="53"/>
      <c r="BI706" s="53"/>
      <c r="BJ706" s="53"/>
      <c r="BK706" s="53"/>
      <c r="BL706" s="53"/>
      <c r="BM706" s="53"/>
      <c r="BN706" s="53"/>
      <c r="BO706" s="53"/>
      <c r="BP706" s="84"/>
      <c r="BQ706" s="53"/>
      <c r="BR706" s="53"/>
      <c r="BS706" s="53"/>
      <c r="BT706" s="53"/>
      <c r="BU706" s="53"/>
      <c r="BV706" s="15"/>
      <c r="BW706" s="53"/>
      <c r="BX706" s="53"/>
      <c r="BY706" s="53"/>
      <c r="BZ706" s="53"/>
      <c r="CA706" s="53"/>
      <c r="CB706" s="53"/>
      <c r="CC706" s="53"/>
      <c r="CD706" s="53"/>
      <c r="CE706" s="85"/>
      <c r="CF706" s="53"/>
      <c r="CG706" s="53"/>
      <c r="CH706" s="53"/>
      <c r="CI706" s="53"/>
      <c r="CJ706" s="53"/>
      <c r="CK706" s="53"/>
      <c r="CL706" s="53"/>
    </row>
    <row r="707" spans="11:90" ht="14.25" customHeight="1" x14ac:dyDescent="0.35">
      <c r="K707" s="79"/>
      <c r="W707" s="81"/>
      <c r="AH707" s="82"/>
      <c r="AR707" s="81"/>
      <c r="AW707" s="82"/>
      <c r="BD707" s="53"/>
      <c r="BE707" s="79"/>
      <c r="BG707" s="90"/>
      <c r="BH707" s="53"/>
      <c r="BI707" s="53"/>
      <c r="BJ707" s="53"/>
      <c r="BK707" s="53"/>
      <c r="BL707" s="53"/>
      <c r="BM707" s="53"/>
      <c r="BN707" s="53"/>
      <c r="BO707" s="53"/>
      <c r="BP707" s="84"/>
      <c r="BQ707" s="53"/>
      <c r="BR707" s="53"/>
      <c r="BS707" s="53"/>
      <c r="BT707" s="53"/>
      <c r="BU707" s="53"/>
      <c r="BV707" s="15"/>
      <c r="BW707" s="53"/>
      <c r="BX707" s="53"/>
      <c r="BY707" s="53"/>
      <c r="BZ707" s="53"/>
      <c r="CA707" s="53"/>
      <c r="CB707" s="53"/>
      <c r="CC707" s="53"/>
      <c r="CD707" s="53"/>
      <c r="CE707" s="85"/>
      <c r="CF707" s="53"/>
      <c r="CG707" s="53"/>
      <c r="CH707" s="53"/>
      <c r="CI707" s="53"/>
      <c r="CJ707" s="53"/>
      <c r="CK707" s="53"/>
      <c r="CL707" s="53"/>
    </row>
    <row r="708" spans="11:90" ht="14.25" customHeight="1" x14ac:dyDescent="0.35">
      <c r="K708" s="79"/>
      <c r="W708" s="81"/>
      <c r="AH708" s="82"/>
      <c r="AR708" s="81"/>
      <c r="AW708" s="82"/>
      <c r="BD708" s="53"/>
      <c r="BE708" s="79"/>
      <c r="BG708" s="90"/>
      <c r="BH708" s="53"/>
      <c r="BI708" s="53"/>
      <c r="BJ708" s="53"/>
      <c r="BK708" s="53"/>
      <c r="BL708" s="53"/>
      <c r="BM708" s="53"/>
      <c r="BN708" s="53"/>
      <c r="BO708" s="53"/>
      <c r="BP708" s="84"/>
      <c r="BQ708" s="53"/>
      <c r="BR708" s="53"/>
      <c r="BS708" s="53"/>
      <c r="BT708" s="53"/>
      <c r="BU708" s="53"/>
      <c r="BV708" s="15"/>
      <c r="BW708" s="53"/>
      <c r="BX708" s="53"/>
      <c r="BY708" s="53"/>
      <c r="BZ708" s="53"/>
      <c r="CA708" s="53"/>
      <c r="CB708" s="53"/>
      <c r="CC708" s="53"/>
      <c r="CD708" s="53"/>
      <c r="CE708" s="85"/>
      <c r="CF708" s="53"/>
      <c r="CG708" s="53"/>
      <c r="CH708" s="53"/>
      <c r="CI708" s="53"/>
      <c r="CJ708" s="53"/>
      <c r="CK708" s="53"/>
      <c r="CL708" s="53"/>
    </row>
    <row r="709" spans="11:90" ht="14.25" customHeight="1" x14ac:dyDescent="0.35">
      <c r="K709" s="79"/>
      <c r="W709" s="81"/>
      <c r="AH709" s="82"/>
      <c r="AR709" s="81"/>
      <c r="AW709" s="82"/>
      <c r="BD709" s="53"/>
      <c r="BE709" s="79"/>
      <c r="BG709" s="90"/>
      <c r="BH709" s="53"/>
      <c r="BI709" s="53"/>
      <c r="BJ709" s="53"/>
      <c r="BK709" s="53"/>
      <c r="BL709" s="53"/>
      <c r="BM709" s="53"/>
      <c r="BN709" s="53"/>
      <c r="BO709" s="53"/>
      <c r="BP709" s="84"/>
      <c r="BQ709" s="53"/>
      <c r="BR709" s="53"/>
      <c r="BS709" s="53"/>
      <c r="BT709" s="53"/>
      <c r="BU709" s="53"/>
      <c r="BV709" s="15"/>
      <c r="BW709" s="53"/>
      <c r="BX709" s="53"/>
      <c r="BY709" s="53"/>
      <c r="BZ709" s="53"/>
      <c r="CA709" s="53"/>
      <c r="CB709" s="53"/>
      <c r="CC709" s="53"/>
      <c r="CD709" s="53"/>
      <c r="CE709" s="85"/>
      <c r="CF709" s="53"/>
      <c r="CG709" s="53"/>
      <c r="CH709" s="53"/>
      <c r="CI709" s="53"/>
      <c r="CJ709" s="53"/>
      <c r="CK709" s="53"/>
      <c r="CL709" s="53"/>
    </row>
    <row r="710" spans="11:90" ht="14.25" customHeight="1" x14ac:dyDescent="0.35">
      <c r="K710" s="79"/>
      <c r="W710" s="81"/>
      <c r="AH710" s="82"/>
      <c r="AR710" s="81"/>
      <c r="AW710" s="82"/>
      <c r="BD710" s="53"/>
      <c r="BE710" s="79"/>
      <c r="BG710" s="90"/>
      <c r="BH710" s="53"/>
      <c r="BI710" s="53"/>
      <c r="BJ710" s="53"/>
      <c r="BK710" s="53"/>
      <c r="BL710" s="53"/>
      <c r="BM710" s="53"/>
      <c r="BN710" s="53"/>
      <c r="BO710" s="53"/>
      <c r="BP710" s="84"/>
      <c r="BQ710" s="53"/>
      <c r="BR710" s="53"/>
      <c r="BS710" s="53"/>
      <c r="BT710" s="53"/>
      <c r="BU710" s="53"/>
      <c r="BV710" s="15"/>
      <c r="BW710" s="53"/>
      <c r="BX710" s="53"/>
      <c r="BY710" s="53"/>
      <c r="BZ710" s="53"/>
      <c r="CA710" s="53"/>
      <c r="CB710" s="53"/>
      <c r="CC710" s="53"/>
      <c r="CD710" s="53"/>
      <c r="CE710" s="85"/>
      <c r="CF710" s="53"/>
      <c r="CG710" s="53"/>
      <c r="CH710" s="53"/>
      <c r="CI710" s="53"/>
      <c r="CJ710" s="53"/>
      <c r="CK710" s="53"/>
      <c r="CL710" s="53"/>
    </row>
    <row r="711" spans="11:90" ht="14.25" customHeight="1" x14ac:dyDescent="0.35">
      <c r="K711" s="79"/>
      <c r="W711" s="81"/>
      <c r="AH711" s="82"/>
      <c r="AR711" s="81"/>
      <c r="AW711" s="82"/>
      <c r="BD711" s="53"/>
      <c r="BE711" s="79"/>
      <c r="BG711" s="90"/>
      <c r="BH711" s="53"/>
      <c r="BI711" s="53"/>
      <c r="BJ711" s="53"/>
      <c r="BK711" s="53"/>
      <c r="BL711" s="53"/>
      <c r="BM711" s="53"/>
      <c r="BN711" s="53"/>
      <c r="BO711" s="53"/>
      <c r="BP711" s="84"/>
      <c r="BQ711" s="53"/>
      <c r="BR711" s="53"/>
      <c r="BS711" s="53"/>
      <c r="BT711" s="53"/>
      <c r="BU711" s="53"/>
      <c r="BV711" s="15"/>
      <c r="BW711" s="53"/>
      <c r="BX711" s="53"/>
      <c r="BY711" s="53"/>
      <c r="BZ711" s="53"/>
      <c r="CA711" s="53"/>
      <c r="CB711" s="53"/>
      <c r="CC711" s="53"/>
      <c r="CD711" s="53"/>
      <c r="CE711" s="85"/>
      <c r="CF711" s="53"/>
      <c r="CG711" s="53"/>
      <c r="CH711" s="53"/>
      <c r="CI711" s="53"/>
      <c r="CJ711" s="53"/>
      <c r="CK711" s="53"/>
      <c r="CL711" s="53"/>
    </row>
    <row r="712" spans="11:90" ht="14.25" customHeight="1" x14ac:dyDescent="0.35">
      <c r="K712" s="79"/>
      <c r="W712" s="81"/>
      <c r="AH712" s="82"/>
      <c r="AR712" s="81"/>
      <c r="AW712" s="82"/>
      <c r="BD712" s="53"/>
      <c r="BE712" s="79"/>
      <c r="BG712" s="90"/>
      <c r="BH712" s="53"/>
      <c r="BI712" s="53"/>
      <c r="BJ712" s="53"/>
      <c r="BK712" s="53"/>
      <c r="BL712" s="53"/>
      <c r="BM712" s="53"/>
      <c r="BN712" s="53"/>
      <c r="BO712" s="53"/>
      <c r="BP712" s="84"/>
      <c r="BQ712" s="53"/>
      <c r="BR712" s="53"/>
      <c r="BS712" s="53"/>
      <c r="BT712" s="53"/>
      <c r="BU712" s="53"/>
      <c r="BV712" s="15"/>
      <c r="BW712" s="53"/>
      <c r="BX712" s="53"/>
      <c r="BY712" s="53"/>
      <c r="BZ712" s="53"/>
      <c r="CA712" s="53"/>
      <c r="CB712" s="53"/>
      <c r="CC712" s="53"/>
      <c r="CD712" s="53"/>
      <c r="CE712" s="85"/>
      <c r="CF712" s="53"/>
      <c r="CG712" s="53"/>
      <c r="CH712" s="53"/>
      <c r="CI712" s="53"/>
      <c r="CJ712" s="53"/>
      <c r="CK712" s="53"/>
      <c r="CL712" s="53"/>
    </row>
    <row r="713" spans="11:90" ht="14.25" customHeight="1" x14ac:dyDescent="0.35">
      <c r="K713" s="79"/>
      <c r="W713" s="81"/>
      <c r="AH713" s="82"/>
      <c r="AR713" s="81"/>
      <c r="AW713" s="82"/>
      <c r="BD713" s="53"/>
      <c r="BE713" s="79"/>
      <c r="BG713" s="90"/>
      <c r="BH713" s="53"/>
      <c r="BI713" s="53"/>
      <c r="BJ713" s="53"/>
      <c r="BK713" s="53"/>
      <c r="BL713" s="53"/>
      <c r="BM713" s="53"/>
      <c r="BN713" s="53"/>
      <c r="BO713" s="53"/>
      <c r="BP713" s="84"/>
      <c r="BQ713" s="53"/>
      <c r="BR713" s="53"/>
      <c r="BS713" s="53"/>
      <c r="BT713" s="53"/>
      <c r="BU713" s="53"/>
      <c r="BV713" s="15"/>
      <c r="BW713" s="53"/>
      <c r="BX713" s="53"/>
      <c r="BY713" s="53"/>
      <c r="BZ713" s="53"/>
      <c r="CA713" s="53"/>
      <c r="CB713" s="53"/>
      <c r="CC713" s="53"/>
      <c r="CD713" s="53"/>
      <c r="CE713" s="85"/>
      <c r="CF713" s="53"/>
      <c r="CG713" s="53"/>
      <c r="CH713" s="53"/>
      <c r="CI713" s="53"/>
      <c r="CJ713" s="53"/>
      <c r="CK713" s="53"/>
      <c r="CL713" s="53"/>
    </row>
    <row r="714" spans="11:90" ht="14.25" customHeight="1" x14ac:dyDescent="0.35">
      <c r="K714" s="79"/>
      <c r="W714" s="81"/>
      <c r="AH714" s="82"/>
      <c r="AR714" s="81"/>
      <c r="AW714" s="82"/>
      <c r="BD714" s="53"/>
      <c r="BE714" s="79"/>
      <c r="BG714" s="90"/>
      <c r="BH714" s="53"/>
      <c r="BI714" s="53"/>
      <c r="BJ714" s="53"/>
      <c r="BK714" s="53"/>
      <c r="BL714" s="53"/>
      <c r="BM714" s="53"/>
      <c r="BN714" s="53"/>
      <c r="BO714" s="53"/>
      <c r="BP714" s="84"/>
      <c r="BQ714" s="53"/>
      <c r="BR714" s="53"/>
      <c r="BS714" s="53"/>
      <c r="BT714" s="53"/>
      <c r="BU714" s="53"/>
      <c r="BV714" s="15"/>
      <c r="BW714" s="53"/>
      <c r="BX714" s="53"/>
      <c r="BY714" s="53"/>
      <c r="BZ714" s="53"/>
      <c r="CA714" s="53"/>
      <c r="CB714" s="53"/>
      <c r="CC714" s="53"/>
      <c r="CD714" s="53"/>
      <c r="CE714" s="85"/>
      <c r="CF714" s="53"/>
      <c r="CG714" s="53"/>
      <c r="CH714" s="53"/>
      <c r="CI714" s="53"/>
      <c r="CJ714" s="53"/>
      <c r="CK714" s="53"/>
      <c r="CL714" s="53"/>
    </row>
    <row r="715" spans="11:90" ht="14.25" customHeight="1" x14ac:dyDescent="0.35">
      <c r="K715" s="79"/>
      <c r="W715" s="81"/>
      <c r="AH715" s="82"/>
      <c r="AR715" s="81"/>
      <c r="AW715" s="82"/>
      <c r="BD715" s="53"/>
      <c r="BE715" s="79"/>
      <c r="BG715" s="90"/>
      <c r="BH715" s="53"/>
      <c r="BI715" s="53"/>
      <c r="BJ715" s="53"/>
      <c r="BK715" s="53"/>
      <c r="BL715" s="53"/>
      <c r="BM715" s="53"/>
      <c r="BN715" s="53"/>
      <c r="BO715" s="53"/>
      <c r="BP715" s="84"/>
      <c r="BQ715" s="53"/>
      <c r="BR715" s="53"/>
      <c r="BS715" s="53"/>
      <c r="BT715" s="53"/>
      <c r="BU715" s="53"/>
      <c r="BV715" s="15"/>
      <c r="BW715" s="53"/>
      <c r="BX715" s="53"/>
      <c r="BY715" s="53"/>
      <c r="BZ715" s="53"/>
      <c r="CA715" s="53"/>
      <c r="CB715" s="53"/>
      <c r="CC715" s="53"/>
      <c r="CD715" s="53"/>
      <c r="CE715" s="85"/>
      <c r="CF715" s="53"/>
      <c r="CG715" s="53"/>
      <c r="CH715" s="53"/>
      <c r="CI715" s="53"/>
      <c r="CJ715" s="53"/>
      <c r="CK715" s="53"/>
      <c r="CL715" s="53"/>
    </row>
    <row r="716" spans="11:90" ht="14.25" customHeight="1" x14ac:dyDescent="0.35">
      <c r="K716" s="79"/>
      <c r="W716" s="81"/>
      <c r="AH716" s="82"/>
      <c r="AR716" s="81"/>
      <c r="AW716" s="82"/>
      <c r="BD716" s="53"/>
      <c r="BE716" s="79"/>
      <c r="BG716" s="90"/>
      <c r="BH716" s="53"/>
      <c r="BI716" s="53"/>
      <c r="BJ716" s="53"/>
      <c r="BK716" s="53"/>
      <c r="BL716" s="53"/>
      <c r="BM716" s="53"/>
      <c r="BN716" s="53"/>
      <c r="BO716" s="53"/>
      <c r="BP716" s="84"/>
      <c r="BQ716" s="53"/>
      <c r="BR716" s="53"/>
      <c r="BS716" s="53"/>
      <c r="BT716" s="53"/>
      <c r="BU716" s="53"/>
      <c r="BV716" s="15"/>
      <c r="BW716" s="53"/>
      <c r="BX716" s="53"/>
      <c r="BY716" s="53"/>
      <c r="BZ716" s="53"/>
      <c r="CA716" s="53"/>
      <c r="CB716" s="53"/>
      <c r="CC716" s="53"/>
      <c r="CD716" s="53"/>
      <c r="CE716" s="85"/>
      <c r="CF716" s="53"/>
      <c r="CG716" s="53"/>
      <c r="CH716" s="53"/>
      <c r="CI716" s="53"/>
      <c r="CJ716" s="53"/>
      <c r="CK716" s="53"/>
      <c r="CL716" s="53"/>
    </row>
    <row r="717" spans="11:90" ht="14.25" customHeight="1" x14ac:dyDescent="0.35">
      <c r="K717" s="79"/>
      <c r="W717" s="81"/>
      <c r="AH717" s="82"/>
      <c r="AR717" s="81"/>
      <c r="AW717" s="82"/>
      <c r="BD717" s="53"/>
      <c r="BE717" s="79"/>
      <c r="BG717" s="90"/>
      <c r="BH717" s="53"/>
      <c r="BI717" s="53"/>
      <c r="BJ717" s="53"/>
      <c r="BK717" s="53"/>
      <c r="BL717" s="53"/>
      <c r="BM717" s="53"/>
      <c r="BN717" s="53"/>
      <c r="BO717" s="53"/>
      <c r="BP717" s="84"/>
      <c r="BQ717" s="53"/>
      <c r="BR717" s="53"/>
      <c r="BS717" s="53"/>
      <c r="BT717" s="53"/>
      <c r="BU717" s="53"/>
      <c r="BV717" s="15"/>
      <c r="BW717" s="53"/>
      <c r="BX717" s="53"/>
      <c r="BY717" s="53"/>
      <c r="BZ717" s="53"/>
      <c r="CA717" s="53"/>
      <c r="CB717" s="53"/>
      <c r="CC717" s="53"/>
      <c r="CD717" s="53"/>
      <c r="CE717" s="85"/>
      <c r="CF717" s="53"/>
      <c r="CG717" s="53"/>
      <c r="CH717" s="53"/>
      <c r="CI717" s="53"/>
      <c r="CJ717" s="53"/>
      <c r="CK717" s="53"/>
      <c r="CL717" s="53"/>
    </row>
    <row r="718" spans="11:90" ht="14.25" customHeight="1" x14ac:dyDescent="0.35">
      <c r="K718" s="79"/>
      <c r="W718" s="81"/>
      <c r="AH718" s="82"/>
      <c r="AR718" s="81"/>
      <c r="AW718" s="82"/>
      <c r="BD718" s="53"/>
      <c r="BE718" s="79"/>
      <c r="BG718" s="90"/>
      <c r="BH718" s="53"/>
      <c r="BI718" s="53"/>
      <c r="BJ718" s="53"/>
      <c r="BK718" s="53"/>
      <c r="BL718" s="53"/>
      <c r="BM718" s="53"/>
      <c r="BN718" s="53"/>
      <c r="BO718" s="53"/>
      <c r="BP718" s="84"/>
      <c r="BQ718" s="53"/>
      <c r="BR718" s="53"/>
      <c r="BS718" s="53"/>
      <c r="BT718" s="53"/>
      <c r="BU718" s="53"/>
      <c r="BV718" s="15"/>
      <c r="BW718" s="53"/>
      <c r="BX718" s="53"/>
      <c r="BY718" s="53"/>
      <c r="BZ718" s="53"/>
      <c r="CA718" s="53"/>
      <c r="CB718" s="53"/>
      <c r="CC718" s="53"/>
      <c r="CD718" s="53"/>
      <c r="CE718" s="85"/>
      <c r="CF718" s="53"/>
      <c r="CG718" s="53"/>
      <c r="CH718" s="53"/>
      <c r="CI718" s="53"/>
      <c r="CJ718" s="53"/>
      <c r="CK718" s="53"/>
      <c r="CL718" s="53"/>
    </row>
    <row r="719" spans="11:90" ht="14.25" customHeight="1" x14ac:dyDescent="0.35">
      <c r="K719" s="79"/>
      <c r="W719" s="81"/>
      <c r="AH719" s="82"/>
      <c r="AR719" s="81"/>
      <c r="AW719" s="82"/>
      <c r="BD719" s="53"/>
      <c r="BE719" s="79"/>
      <c r="BG719" s="90"/>
      <c r="BH719" s="53"/>
      <c r="BI719" s="53"/>
      <c r="BJ719" s="53"/>
      <c r="BK719" s="53"/>
      <c r="BL719" s="53"/>
      <c r="BM719" s="53"/>
      <c r="BN719" s="53"/>
      <c r="BO719" s="53"/>
      <c r="BP719" s="84"/>
      <c r="BQ719" s="53"/>
      <c r="BR719" s="53"/>
      <c r="BS719" s="53"/>
      <c r="BT719" s="53"/>
      <c r="BU719" s="53"/>
      <c r="BV719" s="15"/>
      <c r="BW719" s="53"/>
      <c r="BX719" s="53"/>
      <c r="BY719" s="53"/>
      <c r="BZ719" s="53"/>
      <c r="CA719" s="53"/>
      <c r="CB719" s="53"/>
      <c r="CC719" s="53"/>
      <c r="CD719" s="53"/>
      <c r="CE719" s="85"/>
      <c r="CF719" s="53"/>
      <c r="CG719" s="53"/>
      <c r="CH719" s="53"/>
      <c r="CI719" s="53"/>
      <c r="CJ719" s="53"/>
      <c r="CK719" s="53"/>
      <c r="CL719" s="53"/>
    </row>
    <row r="720" spans="11:90" ht="14.25" customHeight="1" x14ac:dyDescent="0.35">
      <c r="K720" s="79"/>
      <c r="W720" s="81"/>
      <c r="AH720" s="82"/>
      <c r="AR720" s="81"/>
      <c r="AW720" s="82"/>
      <c r="BD720" s="53"/>
      <c r="BE720" s="79"/>
      <c r="BG720" s="90"/>
      <c r="BH720" s="53"/>
      <c r="BI720" s="53"/>
      <c r="BJ720" s="53"/>
      <c r="BK720" s="53"/>
      <c r="BL720" s="53"/>
      <c r="BM720" s="53"/>
      <c r="BN720" s="53"/>
      <c r="BO720" s="53"/>
      <c r="BP720" s="84"/>
      <c r="BQ720" s="53"/>
      <c r="BR720" s="53"/>
      <c r="BS720" s="53"/>
      <c r="BT720" s="53"/>
      <c r="BU720" s="53"/>
      <c r="BV720" s="15"/>
      <c r="BW720" s="53"/>
      <c r="BX720" s="53"/>
      <c r="BY720" s="53"/>
      <c r="BZ720" s="53"/>
      <c r="CA720" s="53"/>
      <c r="CB720" s="53"/>
      <c r="CC720" s="53"/>
      <c r="CD720" s="53"/>
      <c r="CE720" s="85"/>
      <c r="CF720" s="53"/>
      <c r="CG720" s="53"/>
      <c r="CH720" s="53"/>
      <c r="CI720" s="53"/>
      <c r="CJ720" s="53"/>
      <c r="CK720" s="53"/>
      <c r="CL720" s="53"/>
    </row>
    <row r="721" spans="11:90" ht="14.25" customHeight="1" x14ac:dyDescent="0.35">
      <c r="K721" s="79"/>
      <c r="W721" s="81"/>
      <c r="AH721" s="82"/>
      <c r="AR721" s="81"/>
      <c r="AW721" s="82"/>
      <c r="BD721" s="53"/>
      <c r="BE721" s="79"/>
      <c r="BG721" s="90"/>
      <c r="BH721" s="53"/>
      <c r="BI721" s="53"/>
      <c r="BJ721" s="53"/>
      <c r="BK721" s="53"/>
      <c r="BL721" s="53"/>
      <c r="BM721" s="53"/>
      <c r="BN721" s="53"/>
      <c r="BO721" s="53"/>
      <c r="BP721" s="84"/>
      <c r="BQ721" s="53"/>
      <c r="BR721" s="53"/>
      <c r="BS721" s="53"/>
      <c r="BT721" s="53"/>
      <c r="BU721" s="53"/>
      <c r="BV721" s="15"/>
      <c r="BW721" s="53"/>
      <c r="BX721" s="53"/>
      <c r="BY721" s="53"/>
      <c r="BZ721" s="53"/>
      <c r="CA721" s="53"/>
      <c r="CB721" s="53"/>
      <c r="CC721" s="53"/>
      <c r="CD721" s="53"/>
      <c r="CE721" s="85"/>
      <c r="CF721" s="53"/>
      <c r="CG721" s="53"/>
      <c r="CH721" s="53"/>
      <c r="CI721" s="53"/>
      <c r="CJ721" s="53"/>
      <c r="CK721" s="53"/>
      <c r="CL721" s="53"/>
    </row>
    <row r="722" spans="11:90" ht="14.25" customHeight="1" x14ac:dyDescent="0.35">
      <c r="K722" s="79"/>
      <c r="W722" s="81"/>
      <c r="AH722" s="82"/>
      <c r="AR722" s="81"/>
      <c r="AW722" s="82"/>
      <c r="BD722" s="53"/>
      <c r="BE722" s="79"/>
      <c r="BG722" s="90"/>
      <c r="BH722" s="53"/>
      <c r="BI722" s="53"/>
      <c r="BJ722" s="53"/>
      <c r="BK722" s="53"/>
      <c r="BL722" s="53"/>
      <c r="BM722" s="53"/>
      <c r="BN722" s="53"/>
      <c r="BO722" s="53"/>
      <c r="BP722" s="84"/>
      <c r="BQ722" s="53"/>
      <c r="BR722" s="53"/>
      <c r="BS722" s="53"/>
      <c r="BT722" s="53"/>
      <c r="BU722" s="53"/>
      <c r="BV722" s="15"/>
      <c r="BW722" s="53"/>
      <c r="BX722" s="53"/>
      <c r="BY722" s="53"/>
      <c r="BZ722" s="53"/>
      <c r="CA722" s="53"/>
      <c r="CB722" s="53"/>
      <c r="CC722" s="53"/>
      <c r="CD722" s="53"/>
      <c r="CE722" s="85"/>
      <c r="CF722" s="53"/>
      <c r="CG722" s="53"/>
      <c r="CH722" s="53"/>
      <c r="CI722" s="53"/>
      <c r="CJ722" s="53"/>
      <c r="CK722" s="53"/>
      <c r="CL722" s="53"/>
    </row>
    <row r="723" spans="11:90" ht="14.25" customHeight="1" x14ac:dyDescent="0.35">
      <c r="K723" s="79"/>
      <c r="W723" s="81"/>
      <c r="AH723" s="82"/>
      <c r="AR723" s="81"/>
      <c r="AW723" s="82"/>
      <c r="BD723" s="53"/>
      <c r="BE723" s="79"/>
      <c r="BG723" s="90"/>
      <c r="BH723" s="53"/>
      <c r="BI723" s="53"/>
      <c r="BJ723" s="53"/>
      <c r="BK723" s="53"/>
      <c r="BL723" s="53"/>
      <c r="BM723" s="53"/>
      <c r="BN723" s="53"/>
      <c r="BO723" s="53"/>
      <c r="BP723" s="84"/>
      <c r="BQ723" s="53"/>
      <c r="BR723" s="53"/>
      <c r="BS723" s="53"/>
      <c r="BT723" s="53"/>
      <c r="BU723" s="53"/>
      <c r="BV723" s="15"/>
      <c r="BW723" s="53"/>
      <c r="BX723" s="53"/>
      <c r="BY723" s="53"/>
      <c r="BZ723" s="53"/>
      <c r="CA723" s="53"/>
      <c r="CB723" s="53"/>
      <c r="CC723" s="53"/>
      <c r="CD723" s="53"/>
      <c r="CE723" s="85"/>
      <c r="CF723" s="53"/>
      <c r="CG723" s="53"/>
      <c r="CH723" s="53"/>
      <c r="CI723" s="53"/>
      <c r="CJ723" s="53"/>
      <c r="CK723" s="53"/>
      <c r="CL723" s="53"/>
    </row>
    <row r="724" spans="11:90" ht="14.25" customHeight="1" x14ac:dyDescent="0.35">
      <c r="K724" s="79"/>
      <c r="W724" s="81"/>
      <c r="AH724" s="82"/>
      <c r="AR724" s="81"/>
      <c r="AW724" s="82"/>
      <c r="BD724" s="53"/>
      <c r="BE724" s="79"/>
      <c r="BG724" s="90"/>
      <c r="BH724" s="53"/>
      <c r="BI724" s="53"/>
      <c r="BJ724" s="53"/>
      <c r="BK724" s="53"/>
      <c r="BL724" s="53"/>
      <c r="BM724" s="53"/>
      <c r="BN724" s="53"/>
      <c r="BO724" s="53"/>
      <c r="BP724" s="84"/>
      <c r="BQ724" s="53"/>
      <c r="BR724" s="53"/>
      <c r="BS724" s="53"/>
      <c r="BT724" s="53"/>
      <c r="BU724" s="53"/>
      <c r="BV724" s="15"/>
      <c r="BW724" s="53"/>
      <c r="BX724" s="53"/>
      <c r="BY724" s="53"/>
      <c r="BZ724" s="53"/>
      <c r="CA724" s="53"/>
      <c r="CB724" s="53"/>
      <c r="CC724" s="53"/>
      <c r="CD724" s="53"/>
      <c r="CE724" s="85"/>
      <c r="CF724" s="53"/>
      <c r="CG724" s="53"/>
      <c r="CH724" s="53"/>
      <c r="CI724" s="53"/>
      <c r="CJ724" s="53"/>
      <c r="CK724" s="53"/>
      <c r="CL724" s="53"/>
    </row>
    <row r="725" spans="11:90" ht="14.25" customHeight="1" x14ac:dyDescent="0.35">
      <c r="K725" s="79"/>
      <c r="W725" s="81"/>
      <c r="AH725" s="82"/>
      <c r="AR725" s="81"/>
      <c r="AW725" s="82"/>
      <c r="BD725" s="53"/>
      <c r="BE725" s="79"/>
      <c r="BG725" s="90"/>
      <c r="BH725" s="53"/>
      <c r="BI725" s="53"/>
      <c r="BJ725" s="53"/>
      <c r="BK725" s="53"/>
      <c r="BL725" s="53"/>
      <c r="BM725" s="53"/>
      <c r="BN725" s="53"/>
      <c r="BO725" s="53"/>
      <c r="BP725" s="84"/>
      <c r="BQ725" s="53"/>
      <c r="BR725" s="53"/>
      <c r="BS725" s="53"/>
      <c r="BT725" s="53"/>
      <c r="BU725" s="53"/>
      <c r="BV725" s="15"/>
      <c r="BW725" s="53"/>
      <c r="BX725" s="53"/>
      <c r="BY725" s="53"/>
      <c r="BZ725" s="53"/>
      <c r="CA725" s="53"/>
      <c r="CB725" s="53"/>
      <c r="CC725" s="53"/>
      <c r="CD725" s="53"/>
      <c r="CE725" s="85"/>
      <c r="CF725" s="53"/>
      <c r="CG725" s="53"/>
      <c r="CH725" s="53"/>
      <c r="CI725" s="53"/>
      <c r="CJ725" s="53"/>
      <c r="CK725" s="53"/>
      <c r="CL725" s="53"/>
    </row>
    <row r="726" spans="11:90" ht="14.25" customHeight="1" x14ac:dyDescent="0.35">
      <c r="K726" s="79"/>
      <c r="W726" s="81"/>
      <c r="AH726" s="82"/>
      <c r="AR726" s="81"/>
      <c r="AW726" s="82"/>
      <c r="BD726" s="53"/>
      <c r="BE726" s="79"/>
      <c r="BG726" s="90"/>
      <c r="BH726" s="53"/>
      <c r="BI726" s="53"/>
      <c r="BJ726" s="53"/>
      <c r="BK726" s="53"/>
      <c r="BL726" s="53"/>
      <c r="BM726" s="53"/>
      <c r="BN726" s="53"/>
      <c r="BO726" s="53"/>
      <c r="BP726" s="84"/>
      <c r="BQ726" s="53"/>
      <c r="BR726" s="53"/>
      <c r="BS726" s="53"/>
      <c r="BT726" s="53"/>
      <c r="BU726" s="53"/>
      <c r="BV726" s="15"/>
      <c r="BW726" s="53"/>
      <c r="BX726" s="53"/>
      <c r="BY726" s="53"/>
      <c r="BZ726" s="53"/>
      <c r="CA726" s="53"/>
      <c r="CB726" s="53"/>
      <c r="CC726" s="53"/>
      <c r="CD726" s="53"/>
      <c r="CE726" s="85"/>
      <c r="CF726" s="53"/>
      <c r="CG726" s="53"/>
      <c r="CH726" s="53"/>
      <c r="CI726" s="53"/>
      <c r="CJ726" s="53"/>
      <c r="CK726" s="53"/>
      <c r="CL726" s="53"/>
    </row>
    <row r="727" spans="11:90" ht="14.25" customHeight="1" x14ac:dyDescent="0.35">
      <c r="K727" s="79"/>
      <c r="W727" s="81"/>
      <c r="AH727" s="82"/>
      <c r="AR727" s="81"/>
      <c r="AW727" s="82"/>
      <c r="BD727" s="53"/>
      <c r="BE727" s="79"/>
      <c r="BG727" s="90"/>
      <c r="BH727" s="53"/>
      <c r="BI727" s="53"/>
      <c r="BJ727" s="53"/>
      <c r="BK727" s="53"/>
      <c r="BL727" s="53"/>
      <c r="BM727" s="53"/>
      <c r="BN727" s="53"/>
      <c r="BO727" s="53"/>
      <c r="BP727" s="84"/>
      <c r="BQ727" s="53"/>
      <c r="BR727" s="53"/>
      <c r="BS727" s="53"/>
      <c r="BT727" s="53"/>
      <c r="BU727" s="53"/>
      <c r="BV727" s="15"/>
      <c r="BW727" s="53"/>
      <c r="BX727" s="53"/>
      <c r="BY727" s="53"/>
      <c r="BZ727" s="53"/>
      <c r="CA727" s="53"/>
      <c r="CB727" s="53"/>
      <c r="CC727" s="53"/>
      <c r="CD727" s="53"/>
      <c r="CE727" s="85"/>
      <c r="CF727" s="53"/>
      <c r="CG727" s="53"/>
      <c r="CH727" s="53"/>
      <c r="CI727" s="53"/>
      <c r="CJ727" s="53"/>
      <c r="CK727" s="53"/>
      <c r="CL727" s="53"/>
    </row>
    <row r="728" spans="11:90" ht="14.25" customHeight="1" x14ac:dyDescent="0.35">
      <c r="K728" s="79"/>
      <c r="W728" s="81"/>
      <c r="AH728" s="82"/>
      <c r="AR728" s="81"/>
      <c r="AW728" s="82"/>
      <c r="BD728" s="53"/>
      <c r="BE728" s="79"/>
      <c r="BG728" s="90"/>
      <c r="BH728" s="53"/>
      <c r="BI728" s="53"/>
      <c r="BJ728" s="53"/>
      <c r="BK728" s="53"/>
      <c r="BL728" s="53"/>
      <c r="BM728" s="53"/>
      <c r="BN728" s="53"/>
      <c r="BO728" s="53"/>
      <c r="BP728" s="84"/>
      <c r="BQ728" s="53"/>
      <c r="BR728" s="53"/>
      <c r="BS728" s="53"/>
      <c r="BT728" s="53"/>
      <c r="BU728" s="53"/>
      <c r="BV728" s="15"/>
      <c r="BW728" s="53"/>
      <c r="BX728" s="53"/>
      <c r="BY728" s="53"/>
      <c r="BZ728" s="53"/>
      <c r="CA728" s="53"/>
      <c r="CB728" s="53"/>
      <c r="CC728" s="53"/>
      <c r="CD728" s="53"/>
      <c r="CE728" s="85"/>
      <c r="CF728" s="53"/>
      <c r="CG728" s="53"/>
      <c r="CH728" s="53"/>
      <c r="CI728" s="53"/>
      <c r="CJ728" s="53"/>
      <c r="CK728" s="53"/>
      <c r="CL728" s="53"/>
    </row>
    <row r="729" spans="11:90" ht="14.25" customHeight="1" x14ac:dyDescent="0.35">
      <c r="K729" s="79"/>
      <c r="W729" s="81"/>
      <c r="AH729" s="82"/>
      <c r="AR729" s="81"/>
      <c r="AW729" s="82"/>
      <c r="BD729" s="53"/>
      <c r="BE729" s="79"/>
      <c r="BG729" s="90"/>
      <c r="BH729" s="53"/>
      <c r="BI729" s="53"/>
      <c r="BJ729" s="53"/>
      <c r="BK729" s="53"/>
      <c r="BL729" s="53"/>
      <c r="BM729" s="53"/>
      <c r="BN729" s="53"/>
      <c r="BO729" s="53"/>
      <c r="BP729" s="84"/>
      <c r="BQ729" s="53"/>
      <c r="BR729" s="53"/>
      <c r="BS729" s="53"/>
      <c r="BT729" s="53"/>
      <c r="BU729" s="53"/>
      <c r="BV729" s="15"/>
      <c r="BW729" s="53"/>
      <c r="BX729" s="53"/>
      <c r="BY729" s="53"/>
      <c r="BZ729" s="53"/>
      <c r="CA729" s="53"/>
      <c r="CB729" s="53"/>
      <c r="CC729" s="53"/>
      <c r="CD729" s="53"/>
      <c r="CE729" s="85"/>
      <c r="CF729" s="53"/>
      <c r="CG729" s="53"/>
      <c r="CH729" s="53"/>
      <c r="CI729" s="53"/>
      <c r="CJ729" s="53"/>
      <c r="CK729" s="53"/>
      <c r="CL729" s="53"/>
    </row>
    <row r="730" spans="11:90" ht="14.25" customHeight="1" x14ac:dyDescent="0.35">
      <c r="K730" s="79"/>
      <c r="W730" s="81"/>
      <c r="AH730" s="82"/>
      <c r="AR730" s="81"/>
      <c r="AW730" s="82"/>
      <c r="BD730" s="53"/>
      <c r="BE730" s="79"/>
      <c r="BG730" s="90"/>
      <c r="BH730" s="53"/>
      <c r="BI730" s="53"/>
      <c r="BJ730" s="53"/>
      <c r="BK730" s="53"/>
      <c r="BL730" s="53"/>
      <c r="BM730" s="53"/>
      <c r="BN730" s="53"/>
      <c r="BO730" s="53"/>
      <c r="BP730" s="84"/>
      <c r="BQ730" s="53"/>
      <c r="BR730" s="53"/>
      <c r="BS730" s="53"/>
      <c r="BT730" s="53"/>
      <c r="BU730" s="53"/>
      <c r="BV730" s="15"/>
      <c r="BW730" s="53"/>
      <c r="BX730" s="53"/>
      <c r="BY730" s="53"/>
      <c r="BZ730" s="53"/>
      <c r="CA730" s="53"/>
      <c r="CB730" s="53"/>
      <c r="CC730" s="53"/>
      <c r="CD730" s="53"/>
      <c r="CE730" s="85"/>
      <c r="CF730" s="53"/>
      <c r="CG730" s="53"/>
      <c r="CH730" s="53"/>
      <c r="CI730" s="53"/>
      <c r="CJ730" s="53"/>
      <c r="CK730" s="53"/>
      <c r="CL730" s="53"/>
    </row>
    <row r="731" spans="11:90" ht="14.25" customHeight="1" x14ac:dyDescent="0.35">
      <c r="K731" s="79"/>
      <c r="W731" s="81"/>
      <c r="AH731" s="82"/>
      <c r="AR731" s="81"/>
      <c r="AW731" s="82"/>
      <c r="BD731" s="53"/>
      <c r="BE731" s="79"/>
      <c r="BG731" s="90"/>
      <c r="BH731" s="53"/>
      <c r="BI731" s="53"/>
      <c r="BJ731" s="53"/>
      <c r="BK731" s="53"/>
      <c r="BL731" s="53"/>
      <c r="BM731" s="53"/>
      <c r="BN731" s="53"/>
      <c r="BO731" s="53"/>
      <c r="BP731" s="84"/>
      <c r="BQ731" s="53"/>
      <c r="BR731" s="53"/>
      <c r="BS731" s="53"/>
      <c r="BT731" s="53"/>
      <c r="BU731" s="53"/>
      <c r="BV731" s="15"/>
      <c r="BW731" s="53"/>
      <c r="BX731" s="53"/>
      <c r="BY731" s="53"/>
      <c r="BZ731" s="53"/>
      <c r="CA731" s="53"/>
      <c r="CB731" s="53"/>
      <c r="CC731" s="53"/>
      <c r="CD731" s="53"/>
      <c r="CE731" s="85"/>
      <c r="CF731" s="53"/>
      <c r="CG731" s="53"/>
      <c r="CH731" s="53"/>
      <c r="CI731" s="53"/>
      <c r="CJ731" s="53"/>
      <c r="CK731" s="53"/>
      <c r="CL731" s="53"/>
    </row>
    <row r="732" spans="11:90" ht="14.25" customHeight="1" x14ac:dyDescent="0.35">
      <c r="K732" s="79"/>
      <c r="W732" s="81"/>
      <c r="AH732" s="82"/>
      <c r="AR732" s="81"/>
      <c r="AW732" s="82"/>
      <c r="BD732" s="53"/>
      <c r="BE732" s="79"/>
      <c r="BG732" s="90"/>
      <c r="BH732" s="53"/>
      <c r="BI732" s="53"/>
      <c r="BJ732" s="53"/>
      <c r="BK732" s="53"/>
      <c r="BL732" s="53"/>
      <c r="BM732" s="53"/>
      <c r="BN732" s="53"/>
      <c r="BO732" s="53"/>
      <c r="BP732" s="84"/>
      <c r="BQ732" s="53"/>
      <c r="BR732" s="53"/>
      <c r="BS732" s="53"/>
      <c r="BT732" s="53"/>
      <c r="BU732" s="53"/>
      <c r="BV732" s="15"/>
      <c r="BW732" s="53"/>
      <c r="BX732" s="53"/>
      <c r="BY732" s="53"/>
      <c r="BZ732" s="53"/>
      <c r="CA732" s="53"/>
      <c r="CB732" s="53"/>
      <c r="CC732" s="53"/>
      <c r="CD732" s="53"/>
      <c r="CE732" s="85"/>
      <c r="CF732" s="53"/>
      <c r="CG732" s="53"/>
      <c r="CH732" s="53"/>
      <c r="CI732" s="53"/>
      <c r="CJ732" s="53"/>
      <c r="CK732" s="53"/>
      <c r="CL732" s="53"/>
    </row>
    <row r="733" spans="11:90" ht="14.25" customHeight="1" x14ac:dyDescent="0.35">
      <c r="K733" s="79"/>
      <c r="W733" s="81"/>
      <c r="AH733" s="82"/>
      <c r="AR733" s="81"/>
      <c r="AW733" s="82"/>
      <c r="BD733" s="53"/>
      <c r="BE733" s="79"/>
      <c r="BG733" s="90"/>
      <c r="BH733" s="53"/>
      <c r="BI733" s="53"/>
      <c r="BJ733" s="53"/>
      <c r="BK733" s="53"/>
      <c r="BL733" s="53"/>
      <c r="BM733" s="53"/>
      <c r="BN733" s="53"/>
      <c r="BO733" s="53"/>
      <c r="BP733" s="84"/>
      <c r="BQ733" s="53"/>
      <c r="BR733" s="53"/>
      <c r="BS733" s="53"/>
      <c r="BT733" s="53"/>
      <c r="BU733" s="53"/>
      <c r="BV733" s="15"/>
      <c r="BW733" s="53"/>
      <c r="BX733" s="53"/>
      <c r="BY733" s="53"/>
      <c r="BZ733" s="53"/>
      <c r="CA733" s="53"/>
      <c r="CB733" s="53"/>
      <c r="CC733" s="53"/>
      <c r="CD733" s="53"/>
      <c r="CE733" s="85"/>
      <c r="CF733" s="53"/>
      <c r="CG733" s="53"/>
      <c r="CH733" s="53"/>
      <c r="CI733" s="53"/>
      <c r="CJ733" s="53"/>
      <c r="CK733" s="53"/>
      <c r="CL733" s="53"/>
    </row>
    <row r="734" spans="11:90" ht="14.25" customHeight="1" x14ac:dyDescent="0.35">
      <c r="K734" s="79"/>
      <c r="W734" s="81"/>
      <c r="AH734" s="82"/>
      <c r="AR734" s="81"/>
      <c r="AW734" s="82"/>
      <c r="BD734" s="53"/>
      <c r="BE734" s="79"/>
      <c r="BG734" s="90"/>
      <c r="BH734" s="53"/>
      <c r="BI734" s="53"/>
      <c r="BJ734" s="53"/>
      <c r="BK734" s="53"/>
      <c r="BL734" s="53"/>
      <c r="BM734" s="53"/>
      <c r="BN734" s="53"/>
      <c r="BO734" s="53"/>
      <c r="BP734" s="84"/>
      <c r="BQ734" s="53"/>
      <c r="BR734" s="53"/>
      <c r="BS734" s="53"/>
      <c r="BT734" s="53"/>
      <c r="BU734" s="53"/>
      <c r="BV734" s="15"/>
      <c r="BW734" s="53"/>
      <c r="BX734" s="53"/>
      <c r="BY734" s="53"/>
      <c r="BZ734" s="53"/>
      <c r="CA734" s="53"/>
      <c r="CB734" s="53"/>
      <c r="CC734" s="53"/>
      <c r="CD734" s="53"/>
      <c r="CE734" s="85"/>
      <c r="CF734" s="53"/>
      <c r="CG734" s="53"/>
      <c r="CH734" s="53"/>
      <c r="CI734" s="53"/>
      <c r="CJ734" s="53"/>
      <c r="CK734" s="53"/>
      <c r="CL734" s="53"/>
    </row>
    <row r="735" spans="11:90" ht="14.25" customHeight="1" x14ac:dyDescent="0.35">
      <c r="K735" s="79"/>
      <c r="W735" s="81"/>
      <c r="AH735" s="82"/>
      <c r="AR735" s="81"/>
      <c r="AW735" s="82"/>
      <c r="BD735" s="53"/>
      <c r="BE735" s="79"/>
      <c r="BG735" s="90"/>
      <c r="BH735" s="53"/>
      <c r="BI735" s="53"/>
      <c r="BJ735" s="53"/>
      <c r="BK735" s="53"/>
      <c r="BL735" s="53"/>
      <c r="BM735" s="53"/>
      <c r="BN735" s="53"/>
      <c r="BO735" s="53"/>
      <c r="BP735" s="84"/>
      <c r="BQ735" s="53"/>
      <c r="BR735" s="53"/>
      <c r="BS735" s="53"/>
      <c r="BT735" s="53"/>
      <c r="BU735" s="53"/>
      <c r="BV735" s="15"/>
      <c r="BW735" s="53"/>
      <c r="BX735" s="53"/>
      <c r="BY735" s="53"/>
      <c r="BZ735" s="53"/>
      <c r="CA735" s="53"/>
      <c r="CB735" s="53"/>
      <c r="CC735" s="53"/>
      <c r="CD735" s="53"/>
      <c r="CE735" s="85"/>
      <c r="CF735" s="53"/>
      <c r="CG735" s="53"/>
      <c r="CH735" s="53"/>
      <c r="CI735" s="53"/>
      <c r="CJ735" s="53"/>
      <c r="CK735" s="53"/>
      <c r="CL735" s="53"/>
    </row>
    <row r="736" spans="11:90" ht="14.25" customHeight="1" x14ac:dyDescent="0.35">
      <c r="K736" s="79"/>
      <c r="W736" s="81"/>
      <c r="AH736" s="82"/>
      <c r="AR736" s="81"/>
      <c r="AW736" s="82"/>
      <c r="BD736" s="53"/>
      <c r="BE736" s="79"/>
      <c r="BG736" s="90"/>
      <c r="BH736" s="53"/>
      <c r="BI736" s="53"/>
      <c r="BJ736" s="53"/>
      <c r="BK736" s="53"/>
      <c r="BL736" s="53"/>
      <c r="BM736" s="53"/>
      <c r="BN736" s="53"/>
      <c r="BO736" s="53"/>
      <c r="BP736" s="84"/>
      <c r="BQ736" s="53"/>
      <c r="BR736" s="53"/>
      <c r="BS736" s="53"/>
      <c r="BT736" s="53"/>
      <c r="BU736" s="53"/>
      <c r="BV736" s="15"/>
      <c r="BW736" s="53"/>
      <c r="BX736" s="53"/>
      <c r="BY736" s="53"/>
      <c r="BZ736" s="53"/>
      <c r="CA736" s="53"/>
      <c r="CB736" s="53"/>
      <c r="CC736" s="53"/>
      <c r="CD736" s="53"/>
      <c r="CE736" s="85"/>
      <c r="CF736" s="53"/>
      <c r="CG736" s="53"/>
      <c r="CH736" s="53"/>
      <c r="CI736" s="53"/>
      <c r="CJ736" s="53"/>
      <c r="CK736" s="53"/>
      <c r="CL736" s="53"/>
    </row>
    <row r="737" spans="11:90" ht="14.25" customHeight="1" x14ac:dyDescent="0.35">
      <c r="K737" s="79"/>
      <c r="W737" s="81"/>
      <c r="AH737" s="82"/>
      <c r="AR737" s="81"/>
      <c r="AW737" s="82"/>
      <c r="BD737" s="53"/>
      <c r="BE737" s="79"/>
      <c r="BG737" s="90"/>
      <c r="BH737" s="53"/>
      <c r="BI737" s="53"/>
      <c r="BJ737" s="53"/>
      <c r="BK737" s="53"/>
      <c r="BL737" s="53"/>
      <c r="BM737" s="53"/>
      <c r="BN737" s="53"/>
      <c r="BO737" s="53"/>
      <c r="BP737" s="84"/>
      <c r="BQ737" s="53"/>
      <c r="BR737" s="53"/>
      <c r="BS737" s="53"/>
      <c r="BT737" s="53"/>
      <c r="BU737" s="53"/>
      <c r="BV737" s="15"/>
      <c r="BW737" s="53"/>
      <c r="BX737" s="53"/>
      <c r="BY737" s="53"/>
      <c r="BZ737" s="53"/>
      <c r="CA737" s="53"/>
      <c r="CB737" s="53"/>
      <c r="CC737" s="53"/>
      <c r="CD737" s="53"/>
      <c r="CE737" s="85"/>
      <c r="CF737" s="53"/>
      <c r="CG737" s="53"/>
      <c r="CH737" s="53"/>
      <c r="CI737" s="53"/>
      <c r="CJ737" s="53"/>
      <c r="CK737" s="53"/>
      <c r="CL737" s="53"/>
    </row>
    <row r="738" spans="11:90" ht="14.25" customHeight="1" x14ac:dyDescent="0.35">
      <c r="K738" s="79"/>
      <c r="W738" s="81"/>
      <c r="AH738" s="82"/>
      <c r="AR738" s="81"/>
      <c r="AW738" s="82"/>
      <c r="BD738" s="53"/>
      <c r="BE738" s="79"/>
      <c r="BG738" s="90"/>
      <c r="BH738" s="53"/>
      <c r="BI738" s="53"/>
      <c r="BJ738" s="53"/>
      <c r="BK738" s="53"/>
      <c r="BL738" s="53"/>
      <c r="BM738" s="53"/>
      <c r="BN738" s="53"/>
      <c r="BO738" s="53"/>
      <c r="BP738" s="84"/>
      <c r="BQ738" s="53"/>
      <c r="BR738" s="53"/>
      <c r="BS738" s="53"/>
      <c r="BT738" s="53"/>
      <c r="BU738" s="53"/>
      <c r="BV738" s="15"/>
      <c r="BW738" s="53"/>
      <c r="BX738" s="53"/>
      <c r="BY738" s="53"/>
      <c r="BZ738" s="53"/>
      <c r="CA738" s="53"/>
      <c r="CB738" s="53"/>
      <c r="CC738" s="53"/>
      <c r="CD738" s="53"/>
      <c r="CE738" s="85"/>
      <c r="CF738" s="53"/>
      <c r="CG738" s="53"/>
      <c r="CH738" s="53"/>
      <c r="CI738" s="53"/>
      <c r="CJ738" s="53"/>
      <c r="CK738" s="53"/>
      <c r="CL738" s="53"/>
    </row>
    <row r="739" spans="11:90" ht="14.25" customHeight="1" x14ac:dyDescent="0.35">
      <c r="K739" s="79"/>
      <c r="W739" s="81"/>
      <c r="AH739" s="82"/>
      <c r="AR739" s="81"/>
      <c r="AW739" s="82"/>
      <c r="BD739" s="53"/>
      <c r="BE739" s="79"/>
      <c r="BG739" s="90"/>
      <c r="BH739" s="53"/>
      <c r="BI739" s="53"/>
      <c r="BJ739" s="53"/>
      <c r="BK739" s="53"/>
      <c r="BL739" s="53"/>
      <c r="BM739" s="53"/>
      <c r="BN739" s="53"/>
      <c r="BO739" s="53"/>
      <c r="BP739" s="84"/>
      <c r="BQ739" s="53"/>
      <c r="BR739" s="53"/>
      <c r="BS739" s="53"/>
      <c r="BT739" s="53"/>
      <c r="BU739" s="53"/>
      <c r="BV739" s="15"/>
      <c r="BW739" s="53"/>
      <c r="BX739" s="53"/>
      <c r="BY739" s="53"/>
      <c r="BZ739" s="53"/>
      <c r="CA739" s="53"/>
      <c r="CB739" s="53"/>
      <c r="CC739" s="53"/>
      <c r="CD739" s="53"/>
      <c r="CE739" s="85"/>
      <c r="CF739" s="53"/>
      <c r="CG739" s="53"/>
      <c r="CH739" s="53"/>
      <c r="CI739" s="53"/>
      <c r="CJ739" s="53"/>
      <c r="CK739" s="53"/>
      <c r="CL739" s="53"/>
    </row>
    <row r="740" spans="11:90" ht="14.25" customHeight="1" x14ac:dyDescent="0.35">
      <c r="K740" s="79"/>
      <c r="W740" s="81"/>
      <c r="AH740" s="82"/>
      <c r="AR740" s="81"/>
      <c r="AW740" s="82"/>
      <c r="BD740" s="53"/>
      <c r="BE740" s="79"/>
      <c r="BG740" s="90"/>
      <c r="BH740" s="53"/>
      <c r="BI740" s="53"/>
      <c r="BJ740" s="53"/>
      <c r="BK740" s="53"/>
      <c r="BL740" s="53"/>
      <c r="BM740" s="53"/>
      <c r="BN740" s="53"/>
      <c r="BO740" s="53"/>
      <c r="BP740" s="84"/>
      <c r="BQ740" s="53"/>
      <c r="BR740" s="53"/>
      <c r="BS740" s="53"/>
      <c r="BT740" s="53"/>
      <c r="BU740" s="53"/>
      <c r="BV740" s="15"/>
      <c r="BW740" s="53"/>
      <c r="BX740" s="53"/>
      <c r="BY740" s="53"/>
      <c r="BZ740" s="53"/>
      <c r="CA740" s="53"/>
      <c r="CB740" s="53"/>
      <c r="CC740" s="53"/>
      <c r="CD740" s="53"/>
      <c r="CE740" s="85"/>
      <c r="CF740" s="53"/>
      <c r="CG740" s="53"/>
      <c r="CH740" s="53"/>
      <c r="CI740" s="53"/>
      <c r="CJ740" s="53"/>
      <c r="CK740" s="53"/>
      <c r="CL740" s="53"/>
    </row>
    <row r="741" spans="11:90" ht="14.25" customHeight="1" x14ac:dyDescent="0.35">
      <c r="K741" s="79"/>
      <c r="W741" s="81"/>
      <c r="AH741" s="82"/>
      <c r="AR741" s="81"/>
      <c r="AW741" s="82"/>
      <c r="BD741" s="53"/>
      <c r="BE741" s="79"/>
      <c r="BG741" s="90"/>
      <c r="BH741" s="53"/>
      <c r="BI741" s="53"/>
      <c r="BJ741" s="53"/>
      <c r="BK741" s="53"/>
      <c r="BL741" s="53"/>
      <c r="BM741" s="53"/>
      <c r="BN741" s="53"/>
      <c r="BO741" s="53"/>
      <c r="BP741" s="84"/>
      <c r="BQ741" s="53"/>
      <c r="BR741" s="53"/>
      <c r="BS741" s="53"/>
      <c r="BT741" s="53"/>
      <c r="BU741" s="53"/>
      <c r="BV741" s="15"/>
      <c r="BW741" s="53"/>
      <c r="BX741" s="53"/>
      <c r="BY741" s="53"/>
      <c r="BZ741" s="53"/>
      <c r="CA741" s="53"/>
      <c r="CB741" s="53"/>
      <c r="CC741" s="53"/>
      <c r="CD741" s="53"/>
      <c r="CE741" s="85"/>
      <c r="CF741" s="53"/>
      <c r="CG741" s="53"/>
      <c r="CH741" s="53"/>
      <c r="CI741" s="53"/>
      <c r="CJ741" s="53"/>
      <c r="CK741" s="53"/>
      <c r="CL741" s="53"/>
    </row>
    <row r="742" spans="11:90" ht="14.25" customHeight="1" x14ac:dyDescent="0.35">
      <c r="K742" s="79"/>
      <c r="W742" s="81"/>
      <c r="AH742" s="82"/>
      <c r="AR742" s="81"/>
      <c r="AW742" s="82"/>
      <c r="BD742" s="53"/>
      <c r="BE742" s="79"/>
      <c r="BG742" s="90"/>
      <c r="BH742" s="53"/>
      <c r="BI742" s="53"/>
      <c r="BJ742" s="53"/>
      <c r="BK742" s="53"/>
      <c r="BL742" s="53"/>
      <c r="BM742" s="53"/>
      <c r="BN742" s="53"/>
      <c r="BO742" s="53"/>
      <c r="BP742" s="84"/>
      <c r="BQ742" s="53"/>
      <c r="BR742" s="53"/>
      <c r="BS742" s="53"/>
      <c r="BT742" s="53"/>
      <c r="BU742" s="53"/>
      <c r="BV742" s="15"/>
      <c r="BW742" s="53"/>
      <c r="BX742" s="53"/>
      <c r="BY742" s="53"/>
      <c r="BZ742" s="53"/>
      <c r="CA742" s="53"/>
      <c r="CB742" s="53"/>
      <c r="CC742" s="53"/>
      <c r="CD742" s="53"/>
      <c r="CE742" s="85"/>
      <c r="CF742" s="53"/>
      <c r="CG742" s="53"/>
      <c r="CH742" s="53"/>
      <c r="CI742" s="53"/>
      <c r="CJ742" s="53"/>
      <c r="CK742" s="53"/>
      <c r="CL742" s="53"/>
    </row>
    <row r="743" spans="11:90" ht="14.25" customHeight="1" x14ac:dyDescent="0.35">
      <c r="K743" s="79"/>
      <c r="W743" s="81"/>
      <c r="AH743" s="82"/>
      <c r="AR743" s="81"/>
      <c r="AW743" s="82"/>
      <c r="BD743" s="53"/>
      <c r="BE743" s="79"/>
      <c r="BG743" s="90"/>
      <c r="BH743" s="53"/>
      <c r="BI743" s="53"/>
      <c r="BJ743" s="53"/>
      <c r="BK743" s="53"/>
      <c r="BL743" s="53"/>
      <c r="BM743" s="53"/>
      <c r="BN743" s="53"/>
      <c r="BO743" s="53"/>
      <c r="BP743" s="84"/>
      <c r="BQ743" s="53"/>
      <c r="BR743" s="53"/>
      <c r="BS743" s="53"/>
      <c r="BT743" s="53"/>
      <c r="BU743" s="53"/>
      <c r="BV743" s="15"/>
      <c r="BW743" s="53"/>
      <c r="BX743" s="53"/>
      <c r="BY743" s="53"/>
      <c r="BZ743" s="53"/>
      <c r="CA743" s="53"/>
      <c r="CB743" s="53"/>
      <c r="CC743" s="53"/>
      <c r="CD743" s="53"/>
      <c r="CE743" s="85"/>
      <c r="CF743" s="53"/>
      <c r="CG743" s="53"/>
      <c r="CH743" s="53"/>
      <c r="CI743" s="53"/>
      <c r="CJ743" s="53"/>
      <c r="CK743" s="53"/>
      <c r="CL743" s="53"/>
    </row>
    <row r="744" spans="11:90" ht="14.25" customHeight="1" x14ac:dyDescent="0.35">
      <c r="K744" s="79"/>
      <c r="W744" s="81"/>
      <c r="AH744" s="82"/>
      <c r="AR744" s="81"/>
      <c r="AW744" s="82"/>
      <c r="BD744" s="53"/>
      <c r="BE744" s="79"/>
      <c r="BG744" s="90"/>
      <c r="BH744" s="53"/>
      <c r="BI744" s="53"/>
      <c r="BJ744" s="53"/>
      <c r="BK744" s="53"/>
      <c r="BL744" s="53"/>
      <c r="BM744" s="53"/>
      <c r="BN744" s="53"/>
      <c r="BO744" s="53"/>
      <c r="BP744" s="84"/>
      <c r="BQ744" s="53"/>
      <c r="BR744" s="53"/>
      <c r="BS744" s="53"/>
      <c r="BT744" s="53"/>
      <c r="BU744" s="53"/>
      <c r="BV744" s="15"/>
      <c r="BW744" s="53"/>
      <c r="BX744" s="53"/>
      <c r="BY744" s="53"/>
      <c r="BZ744" s="53"/>
      <c r="CA744" s="53"/>
      <c r="CB744" s="53"/>
      <c r="CC744" s="53"/>
      <c r="CD744" s="53"/>
      <c r="CE744" s="85"/>
      <c r="CF744" s="53"/>
      <c r="CG744" s="53"/>
      <c r="CH744" s="53"/>
      <c r="CI744" s="53"/>
      <c r="CJ744" s="53"/>
      <c r="CK744" s="53"/>
      <c r="CL744" s="53"/>
    </row>
    <row r="745" spans="11:90" ht="14.25" customHeight="1" x14ac:dyDescent="0.35">
      <c r="K745" s="79"/>
      <c r="W745" s="81"/>
      <c r="AH745" s="82"/>
      <c r="AR745" s="81"/>
      <c r="AW745" s="82"/>
      <c r="BD745" s="53"/>
      <c r="BE745" s="79"/>
      <c r="BG745" s="90"/>
      <c r="BH745" s="53"/>
      <c r="BI745" s="53"/>
      <c r="BJ745" s="53"/>
      <c r="BK745" s="53"/>
      <c r="BL745" s="53"/>
      <c r="BM745" s="53"/>
      <c r="BN745" s="53"/>
      <c r="BO745" s="53"/>
      <c r="BP745" s="84"/>
      <c r="BQ745" s="53"/>
      <c r="BR745" s="53"/>
      <c r="BS745" s="53"/>
      <c r="BT745" s="53"/>
      <c r="BU745" s="53"/>
      <c r="BV745" s="15"/>
      <c r="BW745" s="53"/>
      <c r="BX745" s="53"/>
      <c r="BY745" s="53"/>
      <c r="BZ745" s="53"/>
      <c r="CA745" s="53"/>
      <c r="CB745" s="53"/>
      <c r="CC745" s="53"/>
      <c r="CD745" s="53"/>
      <c r="CE745" s="85"/>
      <c r="CF745" s="53"/>
      <c r="CG745" s="53"/>
      <c r="CH745" s="53"/>
      <c r="CI745" s="53"/>
      <c r="CJ745" s="53"/>
      <c r="CK745" s="53"/>
      <c r="CL745" s="53"/>
    </row>
    <row r="746" spans="11:90" ht="14.25" customHeight="1" x14ac:dyDescent="0.35">
      <c r="K746" s="79"/>
      <c r="W746" s="81"/>
      <c r="AH746" s="82"/>
      <c r="AR746" s="81"/>
      <c r="AW746" s="82"/>
      <c r="BD746" s="53"/>
      <c r="BE746" s="79"/>
      <c r="BG746" s="90"/>
      <c r="BH746" s="53"/>
      <c r="BI746" s="53"/>
      <c r="BJ746" s="53"/>
      <c r="BK746" s="53"/>
      <c r="BL746" s="53"/>
      <c r="BM746" s="53"/>
      <c r="BN746" s="53"/>
      <c r="BO746" s="53"/>
      <c r="BP746" s="84"/>
      <c r="BQ746" s="53"/>
      <c r="BR746" s="53"/>
      <c r="BS746" s="53"/>
      <c r="BT746" s="53"/>
      <c r="BU746" s="53"/>
      <c r="BV746" s="15"/>
      <c r="BW746" s="53"/>
      <c r="BX746" s="53"/>
      <c r="BY746" s="53"/>
      <c r="BZ746" s="53"/>
      <c r="CA746" s="53"/>
      <c r="CB746" s="53"/>
      <c r="CC746" s="53"/>
      <c r="CD746" s="53"/>
      <c r="CE746" s="85"/>
      <c r="CF746" s="53"/>
      <c r="CG746" s="53"/>
      <c r="CH746" s="53"/>
      <c r="CI746" s="53"/>
      <c r="CJ746" s="53"/>
      <c r="CK746" s="53"/>
      <c r="CL746" s="53"/>
    </row>
    <row r="747" spans="11:90" ht="14.25" customHeight="1" x14ac:dyDescent="0.35">
      <c r="K747" s="79"/>
      <c r="W747" s="81"/>
      <c r="AH747" s="82"/>
      <c r="AR747" s="81"/>
      <c r="AW747" s="82"/>
      <c r="BD747" s="53"/>
      <c r="BE747" s="79"/>
      <c r="BG747" s="90"/>
      <c r="BH747" s="53"/>
      <c r="BI747" s="53"/>
      <c r="BJ747" s="53"/>
      <c r="BK747" s="53"/>
      <c r="BL747" s="53"/>
      <c r="BM747" s="53"/>
      <c r="BN747" s="53"/>
      <c r="BO747" s="53"/>
      <c r="BP747" s="84"/>
      <c r="BQ747" s="53"/>
      <c r="BR747" s="53"/>
      <c r="BS747" s="53"/>
      <c r="BT747" s="53"/>
      <c r="BU747" s="53"/>
      <c r="BV747" s="15"/>
      <c r="BW747" s="53"/>
      <c r="BX747" s="53"/>
      <c r="BY747" s="53"/>
      <c r="BZ747" s="53"/>
      <c r="CA747" s="53"/>
      <c r="CB747" s="53"/>
      <c r="CC747" s="53"/>
      <c r="CD747" s="53"/>
      <c r="CE747" s="85"/>
      <c r="CF747" s="53"/>
      <c r="CG747" s="53"/>
      <c r="CH747" s="53"/>
      <c r="CI747" s="53"/>
      <c r="CJ747" s="53"/>
      <c r="CK747" s="53"/>
      <c r="CL747" s="53"/>
    </row>
    <row r="748" spans="11:90" ht="14.25" customHeight="1" x14ac:dyDescent="0.35">
      <c r="K748" s="79"/>
      <c r="W748" s="81"/>
      <c r="AH748" s="82"/>
      <c r="AR748" s="81"/>
      <c r="AW748" s="82"/>
      <c r="BD748" s="53"/>
      <c r="BE748" s="79"/>
      <c r="BG748" s="90"/>
      <c r="BH748" s="53"/>
      <c r="BI748" s="53"/>
      <c r="BJ748" s="53"/>
      <c r="BK748" s="53"/>
      <c r="BL748" s="53"/>
      <c r="BM748" s="53"/>
      <c r="BN748" s="53"/>
      <c r="BO748" s="53"/>
      <c r="BP748" s="84"/>
      <c r="BQ748" s="53"/>
      <c r="BR748" s="53"/>
      <c r="BS748" s="53"/>
      <c r="BT748" s="53"/>
      <c r="BU748" s="53"/>
      <c r="BV748" s="15"/>
      <c r="BW748" s="53"/>
      <c r="BX748" s="53"/>
      <c r="BY748" s="53"/>
      <c r="BZ748" s="53"/>
      <c r="CA748" s="53"/>
      <c r="CB748" s="53"/>
      <c r="CC748" s="53"/>
      <c r="CD748" s="53"/>
      <c r="CE748" s="85"/>
      <c r="CF748" s="53"/>
      <c r="CG748" s="53"/>
      <c r="CH748" s="53"/>
      <c r="CI748" s="53"/>
      <c r="CJ748" s="53"/>
      <c r="CK748" s="53"/>
      <c r="CL748" s="53"/>
    </row>
    <row r="749" spans="11:90" ht="14.25" customHeight="1" x14ac:dyDescent="0.35">
      <c r="K749" s="79"/>
      <c r="W749" s="81"/>
      <c r="AH749" s="82"/>
      <c r="AR749" s="81"/>
      <c r="AW749" s="82"/>
      <c r="BD749" s="53"/>
      <c r="BE749" s="79"/>
      <c r="BG749" s="90"/>
      <c r="BH749" s="53"/>
      <c r="BI749" s="53"/>
      <c r="BJ749" s="53"/>
      <c r="BK749" s="53"/>
      <c r="BL749" s="53"/>
      <c r="BM749" s="53"/>
      <c r="BN749" s="53"/>
      <c r="BO749" s="53"/>
      <c r="BP749" s="84"/>
      <c r="BQ749" s="53"/>
      <c r="BR749" s="53"/>
      <c r="BS749" s="53"/>
      <c r="BT749" s="53"/>
      <c r="BU749" s="53"/>
      <c r="BV749" s="15"/>
      <c r="BW749" s="53"/>
      <c r="BX749" s="53"/>
      <c r="BY749" s="53"/>
      <c r="BZ749" s="53"/>
      <c r="CA749" s="53"/>
      <c r="CB749" s="53"/>
      <c r="CC749" s="53"/>
      <c r="CD749" s="53"/>
      <c r="CE749" s="85"/>
      <c r="CF749" s="53"/>
      <c r="CG749" s="53"/>
      <c r="CH749" s="53"/>
      <c r="CI749" s="53"/>
      <c r="CJ749" s="53"/>
      <c r="CK749" s="53"/>
      <c r="CL749" s="53"/>
    </row>
    <row r="750" spans="11:90" ht="14.25" customHeight="1" x14ac:dyDescent="0.35">
      <c r="K750" s="79"/>
      <c r="W750" s="81"/>
      <c r="AH750" s="82"/>
      <c r="AR750" s="81"/>
      <c r="AW750" s="82"/>
      <c r="BD750" s="53"/>
      <c r="BE750" s="79"/>
      <c r="BG750" s="90"/>
      <c r="BH750" s="53"/>
      <c r="BI750" s="53"/>
      <c r="BJ750" s="53"/>
      <c r="BK750" s="53"/>
      <c r="BL750" s="53"/>
      <c r="BM750" s="53"/>
      <c r="BN750" s="53"/>
      <c r="BO750" s="53"/>
      <c r="BP750" s="84"/>
      <c r="BQ750" s="53"/>
      <c r="BR750" s="53"/>
      <c r="BS750" s="53"/>
      <c r="BT750" s="53"/>
      <c r="BU750" s="53"/>
      <c r="BV750" s="15"/>
      <c r="BW750" s="53"/>
      <c r="BX750" s="53"/>
      <c r="BY750" s="53"/>
      <c r="BZ750" s="53"/>
      <c r="CA750" s="53"/>
      <c r="CB750" s="53"/>
      <c r="CC750" s="53"/>
      <c r="CD750" s="53"/>
      <c r="CE750" s="85"/>
      <c r="CF750" s="53"/>
      <c r="CG750" s="53"/>
      <c r="CH750" s="53"/>
      <c r="CI750" s="53"/>
      <c r="CJ750" s="53"/>
      <c r="CK750" s="53"/>
      <c r="CL750" s="53"/>
    </row>
    <row r="751" spans="11:90" ht="14.25" customHeight="1" x14ac:dyDescent="0.35">
      <c r="K751" s="79"/>
      <c r="W751" s="81"/>
      <c r="AH751" s="82"/>
      <c r="AR751" s="81"/>
      <c r="AW751" s="82"/>
      <c r="BD751" s="53"/>
      <c r="BE751" s="79"/>
      <c r="BG751" s="90"/>
      <c r="BH751" s="53"/>
      <c r="BI751" s="53"/>
      <c r="BJ751" s="53"/>
      <c r="BK751" s="53"/>
      <c r="BL751" s="53"/>
      <c r="BM751" s="53"/>
      <c r="BN751" s="53"/>
      <c r="BO751" s="53"/>
      <c r="BP751" s="84"/>
      <c r="BQ751" s="53"/>
      <c r="BR751" s="53"/>
      <c r="BS751" s="53"/>
      <c r="BT751" s="53"/>
      <c r="BU751" s="53"/>
      <c r="BV751" s="15"/>
      <c r="BW751" s="53"/>
      <c r="BX751" s="53"/>
      <c r="BY751" s="53"/>
      <c r="BZ751" s="53"/>
      <c r="CA751" s="53"/>
      <c r="CB751" s="53"/>
      <c r="CC751" s="53"/>
      <c r="CD751" s="53"/>
      <c r="CE751" s="85"/>
      <c r="CF751" s="53"/>
      <c r="CG751" s="53"/>
      <c r="CH751" s="53"/>
      <c r="CI751" s="53"/>
      <c r="CJ751" s="53"/>
      <c r="CK751" s="53"/>
      <c r="CL751" s="53"/>
    </row>
    <row r="752" spans="11:90" ht="14.25" customHeight="1" x14ac:dyDescent="0.35">
      <c r="K752" s="79"/>
      <c r="W752" s="81"/>
      <c r="AH752" s="82"/>
      <c r="AR752" s="81"/>
      <c r="AW752" s="82"/>
      <c r="BD752" s="53"/>
      <c r="BE752" s="79"/>
      <c r="BG752" s="90"/>
      <c r="BH752" s="53"/>
      <c r="BI752" s="53"/>
      <c r="BJ752" s="53"/>
      <c r="BK752" s="53"/>
      <c r="BL752" s="53"/>
      <c r="BM752" s="53"/>
      <c r="BN752" s="53"/>
      <c r="BO752" s="53"/>
      <c r="BP752" s="84"/>
      <c r="BQ752" s="53"/>
      <c r="BR752" s="53"/>
      <c r="BS752" s="53"/>
      <c r="BT752" s="53"/>
      <c r="BU752" s="53"/>
      <c r="BV752" s="15"/>
      <c r="BW752" s="53"/>
      <c r="BX752" s="53"/>
      <c r="BY752" s="53"/>
      <c r="BZ752" s="53"/>
      <c r="CA752" s="53"/>
      <c r="CB752" s="53"/>
      <c r="CC752" s="53"/>
      <c r="CD752" s="53"/>
      <c r="CE752" s="85"/>
      <c r="CF752" s="53"/>
      <c r="CG752" s="53"/>
      <c r="CH752" s="53"/>
      <c r="CI752" s="53"/>
      <c r="CJ752" s="53"/>
      <c r="CK752" s="53"/>
      <c r="CL752" s="53"/>
    </row>
    <row r="753" spans="11:90" ht="14.25" customHeight="1" x14ac:dyDescent="0.35">
      <c r="K753" s="79"/>
      <c r="W753" s="81"/>
      <c r="AH753" s="82"/>
      <c r="AR753" s="81"/>
      <c r="AW753" s="82"/>
      <c r="BD753" s="53"/>
      <c r="BE753" s="79"/>
      <c r="BG753" s="90"/>
      <c r="BH753" s="53"/>
      <c r="BI753" s="53"/>
      <c r="BJ753" s="53"/>
      <c r="BK753" s="53"/>
      <c r="BL753" s="53"/>
      <c r="BM753" s="53"/>
      <c r="BN753" s="53"/>
      <c r="BO753" s="53"/>
      <c r="BP753" s="84"/>
      <c r="BQ753" s="53"/>
      <c r="BR753" s="53"/>
      <c r="BS753" s="53"/>
      <c r="BT753" s="53"/>
      <c r="BU753" s="53"/>
      <c r="BV753" s="15"/>
      <c r="BW753" s="53"/>
      <c r="BX753" s="53"/>
      <c r="BY753" s="53"/>
      <c r="BZ753" s="53"/>
      <c r="CA753" s="53"/>
      <c r="CB753" s="53"/>
      <c r="CC753" s="53"/>
      <c r="CD753" s="53"/>
      <c r="CE753" s="85"/>
      <c r="CF753" s="53"/>
      <c r="CG753" s="53"/>
      <c r="CH753" s="53"/>
      <c r="CI753" s="53"/>
      <c r="CJ753" s="53"/>
      <c r="CK753" s="53"/>
      <c r="CL753" s="53"/>
    </row>
    <row r="754" spans="11:90" ht="14.25" customHeight="1" x14ac:dyDescent="0.35">
      <c r="K754" s="79"/>
      <c r="W754" s="81"/>
      <c r="AH754" s="82"/>
      <c r="AR754" s="81"/>
      <c r="AW754" s="82"/>
      <c r="BD754" s="53"/>
      <c r="BE754" s="79"/>
      <c r="BG754" s="90"/>
      <c r="BH754" s="53"/>
      <c r="BI754" s="53"/>
      <c r="BJ754" s="53"/>
      <c r="BK754" s="53"/>
      <c r="BL754" s="53"/>
      <c r="BM754" s="53"/>
      <c r="BN754" s="53"/>
      <c r="BO754" s="53"/>
      <c r="BP754" s="84"/>
      <c r="BQ754" s="53"/>
      <c r="BR754" s="53"/>
      <c r="BS754" s="53"/>
      <c r="BT754" s="53"/>
      <c r="BU754" s="53"/>
      <c r="BV754" s="15"/>
      <c r="BW754" s="53"/>
      <c r="BX754" s="53"/>
      <c r="BY754" s="53"/>
      <c r="BZ754" s="53"/>
      <c r="CA754" s="53"/>
      <c r="CB754" s="53"/>
      <c r="CC754" s="53"/>
      <c r="CD754" s="53"/>
      <c r="CE754" s="85"/>
      <c r="CF754" s="53"/>
      <c r="CG754" s="53"/>
      <c r="CH754" s="53"/>
      <c r="CI754" s="53"/>
      <c r="CJ754" s="53"/>
      <c r="CK754" s="53"/>
      <c r="CL754" s="53"/>
    </row>
    <row r="755" spans="11:90" ht="14.25" customHeight="1" x14ac:dyDescent="0.35">
      <c r="K755" s="79"/>
      <c r="W755" s="81"/>
      <c r="AH755" s="82"/>
      <c r="AR755" s="81"/>
      <c r="AW755" s="82"/>
      <c r="BD755" s="53"/>
      <c r="BE755" s="79"/>
      <c r="BG755" s="90"/>
      <c r="BH755" s="53"/>
      <c r="BI755" s="53"/>
      <c r="BJ755" s="53"/>
      <c r="BK755" s="53"/>
      <c r="BL755" s="53"/>
      <c r="BM755" s="53"/>
      <c r="BN755" s="53"/>
      <c r="BO755" s="53"/>
      <c r="BP755" s="84"/>
      <c r="BQ755" s="53"/>
      <c r="BR755" s="53"/>
      <c r="BS755" s="53"/>
      <c r="BT755" s="53"/>
      <c r="BU755" s="53"/>
      <c r="BV755" s="15"/>
      <c r="BW755" s="53"/>
      <c r="BX755" s="53"/>
      <c r="BY755" s="53"/>
      <c r="BZ755" s="53"/>
      <c r="CA755" s="53"/>
      <c r="CB755" s="53"/>
      <c r="CC755" s="53"/>
      <c r="CD755" s="53"/>
      <c r="CE755" s="85"/>
      <c r="CF755" s="53"/>
      <c r="CG755" s="53"/>
      <c r="CH755" s="53"/>
      <c r="CI755" s="53"/>
      <c r="CJ755" s="53"/>
      <c r="CK755" s="53"/>
      <c r="CL755" s="53"/>
    </row>
    <row r="756" spans="11:90" ht="14.25" customHeight="1" x14ac:dyDescent="0.35">
      <c r="K756" s="79"/>
      <c r="W756" s="81"/>
      <c r="AH756" s="82"/>
      <c r="AR756" s="81"/>
      <c r="AW756" s="82"/>
      <c r="BD756" s="53"/>
      <c r="BE756" s="79"/>
      <c r="BG756" s="90"/>
      <c r="BH756" s="53"/>
      <c r="BI756" s="53"/>
      <c r="BJ756" s="53"/>
      <c r="BK756" s="53"/>
      <c r="BL756" s="53"/>
      <c r="BM756" s="53"/>
      <c r="BN756" s="53"/>
      <c r="BO756" s="53"/>
      <c r="BP756" s="84"/>
      <c r="BQ756" s="53"/>
      <c r="BR756" s="53"/>
      <c r="BS756" s="53"/>
      <c r="BT756" s="53"/>
      <c r="BU756" s="53"/>
      <c r="BV756" s="15"/>
      <c r="BW756" s="53"/>
      <c r="BX756" s="53"/>
      <c r="BY756" s="53"/>
      <c r="BZ756" s="53"/>
      <c r="CA756" s="53"/>
      <c r="CB756" s="53"/>
      <c r="CC756" s="53"/>
      <c r="CD756" s="53"/>
      <c r="CE756" s="85"/>
      <c r="CF756" s="53"/>
      <c r="CG756" s="53"/>
      <c r="CH756" s="53"/>
      <c r="CI756" s="53"/>
      <c r="CJ756" s="53"/>
      <c r="CK756" s="53"/>
      <c r="CL756" s="53"/>
    </row>
    <row r="757" spans="11:90" ht="14.25" customHeight="1" x14ac:dyDescent="0.35">
      <c r="K757" s="79"/>
      <c r="W757" s="81"/>
      <c r="AH757" s="82"/>
      <c r="AR757" s="81"/>
      <c r="AW757" s="82"/>
      <c r="BD757" s="53"/>
      <c r="BE757" s="79"/>
      <c r="BG757" s="90"/>
      <c r="BH757" s="53"/>
      <c r="BI757" s="53"/>
      <c r="BJ757" s="53"/>
      <c r="BK757" s="53"/>
      <c r="BL757" s="53"/>
      <c r="BM757" s="53"/>
      <c r="BN757" s="53"/>
      <c r="BO757" s="53"/>
      <c r="BP757" s="84"/>
      <c r="BQ757" s="53"/>
      <c r="BR757" s="53"/>
      <c r="BS757" s="53"/>
      <c r="BT757" s="53"/>
      <c r="BU757" s="53"/>
      <c r="BV757" s="15"/>
      <c r="BW757" s="53"/>
      <c r="BX757" s="53"/>
      <c r="BY757" s="53"/>
      <c r="BZ757" s="53"/>
      <c r="CA757" s="53"/>
      <c r="CB757" s="53"/>
      <c r="CC757" s="53"/>
      <c r="CD757" s="53"/>
      <c r="CE757" s="85"/>
      <c r="CF757" s="53"/>
      <c r="CG757" s="53"/>
      <c r="CH757" s="53"/>
      <c r="CI757" s="53"/>
      <c r="CJ757" s="53"/>
      <c r="CK757" s="53"/>
      <c r="CL757" s="53"/>
    </row>
    <row r="758" spans="11:90" ht="14.25" customHeight="1" x14ac:dyDescent="0.35">
      <c r="K758" s="79"/>
      <c r="W758" s="81"/>
      <c r="AH758" s="82"/>
      <c r="AR758" s="81"/>
      <c r="AW758" s="82"/>
      <c r="BD758" s="53"/>
      <c r="BE758" s="79"/>
      <c r="BG758" s="90"/>
      <c r="BH758" s="53"/>
      <c r="BI758" s="53"/>
      <c r="BJ758" s="53"/>
      <c r="BK758" s="53"/>
      <c r="BL758" s="53"/>
      <c r="BM758" s="53"/>
      <c r="BN758" s="53"/>
      <c r="BO758" s="53"/>
      <c r="BP758" s="84"/>
      <c r="BQ758" s="53"/>
      <c r="BR758" s="53"/>
      <c r="BS758" s="53"/>
      <c r="BT758" s="53"/>
      <c r="BU758" s="53"/>
      <c r="BV758" s="15"/>
      <c r="BW758" s="53"/>
      <c r="BX758" s="53"/>
      <c r="BY758" s="53"/>
      <c r="BZ758" s="53"/>
      <c r="CA758" s="53"/>
      <c r="CB758" s="53"/>
      <c r="CC758" s="53"/>
      <c r="CD758" s="53"/>
      <c r="CE758" s="85"/>
      <c r="CF758" s="53"/>
      <c r="CG758" s="53"/>
      <c r="CH758" s="53"/>
      <c r="CI758" s="53"/>
      <c r="CJ758" s="53"/>
      <c r="CK758" s="53"/>
      <c r="CL758" s="53"/>
    </row>
    <row r="759" spans="11:90" ht="14.25" customHeight="1" x14ac:dyDescent="0.35">
      <c r="K759" s="79"/>
      <c r="W759" s="81"/>
      <c r="AH759" s="82"/>
      <c r="AR759" s="81"/>
      <c r="AW759" s="82"/>
      <c r="BD759" s="53"/>
      <c r="BE759" s="79"/>
      <c r="BG759" s="90"/>
      <c r="BH759" s="53"/>
      <c r="BI759" s="53"/>
      <c r="BJ759" s="53"/>
      <c r="BK759" s="53"/>
      <c r="BL759" s="53"/>
      <c r="BM759" s="53"/>
      <c r="BN759" s="53"/>
      <c r="BO759" s="53"/>
      <c r="BP759" s="84"/>
      <c r="BQ759" s="53"/>
      <c r="BR759" s="53"/>
      <c r="BS759" s="53"/>
      <c r="BT759" s="53"/>
      <c r="BU759" s="53"/>
      <c r="BV759" s="15"/>
      <c r="BW759" s="53"/>
      <c r="BX759" s="53"/>
      <c r="BY759" s="53"/>
      <c r="BZ759" s="53"/>
      <c r="CA759" s="53"/>
      <c r="CB759" s="53"/>
      <c r="CC759" s="53"/>
      <c r="CD759" s="53"/>
      <c r="CE759" s="85"/>
      <c r="CF759" s="53"/>
      <c r="CG759" s="53"/>
      <c r="CH759" s="53"/>
      <c r="CI759" s="53"/>
      <c r="CJ759" s="53"/>
      <c r="CK759" s="53"/>
      <c r="CL759" s="53"/>
    </row>
    <row r="760" spans="11:90" ht="14.25" customHeight="1" x14ac:dyDescent="0.35">
      <c r="K760" s="79"/>
      <c r="W760" s="81"/>
      <c r="AH760" s="82"/>
      <c r="AR760" s="81"/>
      <c r="AW760" s="82"/>
      <c r="BD760" s="53"/>
      <c r="BE760" s="79"/>
      <c r="BG760" s="90"/>
      <c r="BH760" s="53"/>
      <c r="BI760" s="53"/>
      <c r="BJ760" s="53"/>
      <c r="BK760" s="53"/>
      <c r="BL760" s="53"/>
      <c r="BM760" s="53"/>
      <c r="BN760" s="53"/>
      <c r="BO760" s="53"/>
      <c r="BP760" s="84"/>
      <c r="BQ760" s="53"/>
      <c r="BR760" s="53"/>
      <c r="BS760" s="53"/>
      <c r="BT760" s="53"/>
      <c r="BU760" s="53"/>
      <c r="BV760" s="15"/>
      <c r="BW760" s="53"/>
      <c r="BX760" s="53"/>
      <c r="BY760" s="53"/>
      <c r="BZ760" s="53"/>
      <c r="CA760" s="53"/>
      <c r="CB760" s="53"/>
      <c r="CC760" s="53"/>
      <c r="CD760" s="53"/>
      <c r="CE760" s="85"/>
      <c r="CF760" s="53"/>
      <c r="CG760" s="53"/>
      <c r="CH760" s="53"/>
      <c r="CI760" s="53"/>
      <c r="CJ760" s="53"/>
      <c r="CK760" s="53"/>
      <c r="CL760" s="53"/>
    </row>
    <row r="761" spans="11:90" ht="14.25" customHeight="1" x14ac:dyDescent="0.35">
      <c r="K761" s="79"/>
      <c r="W761" s="81"/>
      <c r="AH761" s="82"/>
      <c r="AR761" s="81"/>
      <c r="AW761" s="82"/>
      <c r="BD761" s="53"/>
      <c r="BE761" s="79"/>
      <c r="BG761" s="90"/>
      <c r="BH761" s="53"/>
      <c r="BI761" s="53"/>
      <c r="BJ761" s="53"/>
      <c r="BK761" s="53"/>
      <c r="BL761" s="53"/>
      <c r="BM761" s="53"/>
      <c r="BN761" s="53"/>
      <c r="BO761" s="53"/>
      <c r="BP761" s="84"/>
      <c r="BQ761" s="53"/>
      <c r="BR761" s="53"/>
      <c r="BS761" s="53"/>
      <c r="BT761" s="53"/>
      <c r="BU761" s="53"/>
      <c r="BV761" s="15"/>
      <c r="BW761" s="53"/>
      <c r="BX761" s="53"/>
      <c r="BY761" s="53"/>
      <c r="BZ761" s="53"/>
      <c r="CA761" s="53"/>
      <c r="CB761" s="53"/>
      <c r="CC761" s="53"/>
      <c r="CD761" s="53"/>
      <c r="CE761" s="85"/>
      <c r="CF761" s="53"/>
      <c r="CG761" s="53"/>
      <c r="CH761" s="53"/>
      <c r="CI761" s="53"/>
      <c r="CJ761" s="53"/>
      <c r="CK761" s="53"/>
      <c r="CL761" s="53"/>
    </row>
    <row r="762" spans="11:90" ht="14.25" customHeight="1" x14ac:dyDescent="0.35">
      <c r="K762" s="79"/>
      <c r="W762" s="81"/>
      <c r="AH762" s="82"/>
      <c r="AR762" s="81"/>
      <c r="AW762" s="82"/>
      <c r="BD762" s="53"/>
      <c r="BE762" s="79"/>
      <c r="BG762" s="90"/>
      <c r="BH762" s="53"/>
      <c r="BI762" s="53"/>
      <c r="BJ762" s="53"/>
      <c r="BK762" s="53"/>
      <c r="BL762" s="53"/>
      <c r="BM762" s="53"/>
      <c r="BN762" s="53"/>
      <c r="BO762" s="53"/>
      <c r="BP762" s="84"/>
      <c r="BQ762" s="53"/>
      <c r="BR762" s="53"/>
      <c r="BS762" s="53"/>
      <c r="BT762" s="53"/>
      <c r="BU762" s="53"/>
      <c r="BV762" s="15"/>
      <c r="BW762" s="53"/>
      <c r="BX762" s="53"/>
      <c r="BY762" s="53"/>
      <c r="BZ762" s="53"/>
      <c r="CA762" s="53"/>
      <c r="CB762" s="53"/>
      <c r="CC762" s="53"/>
      <c r="CD762" s="53"/>
      <c r="CE762" s="85"/>
      <c r="CF762" s="53"/>
      <c r="CG762" s="53"/>
      <c r="CH762" s="53"/>
      <c r="CI762" s="53"/>
      <c r="CJ762" s="53"/>
      <c r="CK762" s="53"/>
      <c r="CL762" s="53"/>
    </row>
    <row r="763" spans="11:90" ht="14.25" customHeight="1" x14ac:dyDescent="0.35">
      <c r="K763" s="79"/>
      <c r="W763" s="81"/>
      <c r="AH763" s="82"/>
      <c r="AR763" s="81"/>
      <c r="AW763" s="82"/>
      <c r="BD763" s="53"/>
      <c r="BE763" s="79"/>
      <c r="BG763" s="90"/>
      <c r="BH763" s="53"/>
      <c r="BI763" s="53"/>
      <c r="BJ763" s="53"/>
      <c r="BK763" s="53"/>
      <c r="BL763" s="53"/>
      <c r="BM763" s="53"/>
      <c r="BN763" s="53"/>
      <c r="BO763" s="53"/>
      <c r="BP763" s="84"/>
      <c r="BQ763" s="53"/>
      <c r="BR763" s="53"/>
      <c r="BS763" s="53"/>
      <c r="BT763" s="53"/>
      <c r="BU763" s="53"/>
      <c r="BV763" s="15"/>
      <c r="BW763" s="53"/>
      <c r="BX763" s="53"/>
      <c r="BY763" s="53"/>
      <c r="BZ763" s="53"/>
      <c r="CA763" s="53"/>
      <c r="CB763" s="53"/>
      <c r="CC763" s="53"/>
      <c r="CD763" s="53"/>
      <c r="CE763" s="85"/>
      <c r="CF763" s="53"/>
      <c r="CG763" s="53"/>
      <c r="CH763" s="53"/>
      <c r="CI763" s="53"/>
      <c r="CJ763" s="53"/>
      <c r="CK763" s="53"/>
      <c r="CL763" s="53"/>
    </row>
    <row r="764" spans="11:90" ht="14.25" customHeight="1" x14ac:dyDescent="0.35">
      <c r="K764" s="79"/>
      <c r="W764" s="81"/>
      <c r="AH764" s="82"/>
      <c r="AR764" s="81"/>
      <c r="AW764" s="82"/>
      <c r="BD764" s="53"/>
      <c r="BE764" s="79"/>
      <c r="BG764" s="90"/>
      <c r="BH764" s="53"/>
      <c r="BI764" s="53"/>
      <c r="BJ764" s="53"/>
      <c r="BK764" s="53"/>
      <c r="BL764" s="53"/>
      <c r="BM764" s="53"/>
      <c r="BN764" s="53"/>
      <c r="BO764" s="53"/>
      <c r="BP764" s="84"/>
      <c r="BQ764" s="53"/>
      <c r="BR764" s="53"/>
      <c r="BS764" s="53"/>
      <c r="BT764" s="53"/>
      <c r="BU764" s="53"/>
      <c r="BV764" s="15"/>
      <c r="BW764" s="53"/>
      <c r="BX764" s="53"/>
      <c r="BY764" s="53"/>
      <c r="BZ764" s="53"/>
      <c r="CA764" s="53"/>
      <c r="CB764" s="53"/>
      <c r="CC764" s="53"/>
      <c r="CD764" s="53"/>
      <c r="CE764" s="85"/>
      <c r="CF764" s="53"/>
      <c r="CG764" s="53"/>
      <c r="CH764" s="53"/>
      <c r="CI764" s="53"/>
      <c r="CJ764" s="53"/>
      <c r="CK764" s="53"/>
      <c r="CL764" s="53"/>
    </row>
    <row r="765" spans="11:90" ht="14.25" customHeight="1" x14ac:dyDescent="0.35">
      <c r="K765" s="79"/>
      <c r="W765" s="81"/>
      <c r="AH765" s="82"/>
      <c r="AR765" s="81"/>
      <c r="AW765" s="82"/>
      <c r="BD765" s="53"/>
      <c r="BE765" s="79"/>
      <c r="BG765" s="90"/>
      <c r="BH765" s="53"/>
      <c r="BI765" s="53"/>
      <c r="BJ765" s="53"/>
      <c r="BK765" s="53"/>
      <c r="BL765" s="53"/>
      <c r="BM765" s="53"/>
      <c r="BN765" s="53"/>
      <c r="BO765" s="53"/>
      <c r="BP765" s="84"/>
      <c r="BQ765" s="53"/>
      <c r="BR765" s="53"/>
      <c r="BS765" s="53"/>
      <c r="BT765" s="53"/>
      <c r="BU765" s="53"/>
      <c r="BV765" s="15"/>
      <c r="BW765" s="53"/>
      <c r="BX765" s="53"/>
      <c r="BY765" s="53"/>
      <c r="BZ765" s="53"/>
      <c r="CA765" s="53"/>
      <c r="CB765" s="53"/>
      <c r="CC765" s="53"/>
      <c r="CD765" s="53"/>
      <c r="CE765" s="85"/>
      <c r="CF765" s="53"/>
      <c r="CG765" s="53"/>
      <c r="CH765" s="53"/>
      <c r="CI765" s="53"/>
      <c r="CJ765" s="53"/>
      <c r="CK765" s="53"/>
      <c r="CL765" s="53"/>
    </row>
    <row r="766" spans="11:90" ht="14.25" customHeight="1" x14ac:dyDescent="0.35">
      <c r="K766" s="79"/>
      <c r="W766" s="81"/>
      <c r="AH766" s="82"/>
      <c r="AR766" s="81"/>
      <c r="AW766" s="82"/>
      <c r="BD766" s="53"/>
      <c r="BE766" s="79"/>
      <c r="BG766" s="90"/>
      <c r="BH766" s="53"/>
      <c r="BI766" s="53"/>
      <c r="BJ766" s="53"/>
      <c r="BK766" s="53"/>
      <c r="BL766" s="53"/>
      <c r="BM766" s="53"/>
      <c r="BN766" s="53"/>
      <c r="BO766" s="53"/>
      <c r="BP766" s="84"/>
      <c r="BQ766" s="53"/>
      <c r="BR766" s="53"/>
      <c r="BS766" s="53"/>
      <c r="BT766" s="53"/>
      <c r="BU766" s="53"/>
      <c r="BV766" s="15"/>
      <c r="BW766" s="53"/>
      <c r="BX766" s="53"/>
      <c r="BY766" s="53"/>
      <c r="BZ766" s="53"/>
      <c r="CA766" s="53"/>
      <c r="CB766" s="53"/>
      <c r="CC766" s="53"/>
      <c r="CD766" s="53"/>
      <c r="CE766" s="85"/>
      <c r="CF766" s="53"/>
      <c r="CG766" s="53"/>
      <c r="CH766" s="53"/>
      <c r="CI766" s="53"/>
      <c r="CJ766" s="53"/>
      <c r="CK766" s="53"/>
      <c r="CL766" s="53"/>
    </row>
    <row r="767" spans="11:90" ht="14.25" customHeight="1" x14ac:dyDescent="0.35">
      <c r="K767" s="79"/>
      <c r="W767" s="81"/>
      <c r="AH767" s="82"/>
      <c r="AR767" s="81"/>
      <c r="AW767" s="82"/>
      <c r="BD767" s="53"/>
      <c r="BE767" s="79"/>
      <c r="BG767" s="90"/>
      <c r="BH767" s="53"/>
      <c r="BI767" s="53"/>
      <c r="BJ767" s="53"/>
      <c r="BK767" s="53"/>
      <c r="BL767" s="53"/>
      <c r="BM767" s="53"/>
      <c r="BN767" s="53"/>
      <c r="BO767" s="53"/>
      <c r="BP767" s="84"/>
      <c r="BQ767" s="53"/>
      <c r="BR767" s="53"/>
      <c r="BS767" s="53"/>
      <c r="BT767" s="53"/>
      <c r="BU767" s="53"/>
      <c r="BV767" s="15"/>
      <c r="BW767" s="53"/>
      <c r="BX767" s="53"/>
      <c r="BY767" s="53"/>
      <c r="BZ767" s="53"/>
      <c r="CA767" s="53"/>
      <c r="CB767" s="53"/>
      <c r="CC767" s="53"/>
      <c r="CD767" s="53"/>
      <c r="CE767" s="85"/>
      <c r="CF767" s="53"/>
      <c r="CG767" s="53"/>
      <c r="CH767" s="53"/>
      <c r="CI767" s="53"/>
      <c r="CJ767" s="53"/>
      <c r="CK767" s="53"/>
      <c r="CL767" s="53"/>
    </row>
    <row r="768" spans="11:90" ht="14.25" customHeight="1" x14ac:dyDescent="0.35">
      <c r="K768" s="79"/>
      <c r="W768" s="81"/>
      <c r="AH768" s="82"/>
      <c r="AR768" s="81"/>
      <c r="AW768" s="82"/>
      <c r="BD768" s="53"/>
      <c r="BE768" s="79"/>
      <c r="BG768" s="90"/>
      <c r="BH768" s="53"/>
      <c r="BI768" s="53"/>
      <c r="BJ768" s="53"/>
      <c r="BK768" s="53"/>
      <c r="BL768" s="53"/>
      <c r="BM768" s="53"/>
      <c r="BN768" s="53"/>
      <c r="BO768" s="53"/>
      <c r="BP768" s="84"/>
      <c r="BQ768" s="53"/>
      <c r="BR768" s="53"/>
      <c r="BS768" s="53"/>
      <c r="BT768" s="53"/>
      <c r="BU768" s="53"/>
      <c r="BV768" s="15"/>
      <c r="BW768" s="53"/>
      <c r="BX768" s="53"/>
      <c r="BY768" s="53"/>
      <c r="BZ768" s="53"/>
      <c r="CA768" s="53"/>
      <c r="CB768" s="53"/>
      <c r="CC768" s="53"/>
      <c r="CD768" s="53"/>
      <c r="CE768" s="85"/>
      <c r="CF768" s="53"/>
      <c r="CG768" s="53"/>
      <c r="CH768" s="53"/>
      <c r="CI768" s="53"/>
      <c r="CJ768" s="53"/>
      <c r="CK768" s="53"/>
      <c r="CL768" s="53"/>
    </row>
    <row r="769" spans="11:90" ht="14.25" customHeight="1" x14ac:dyDescent="0.35">
      <c r="K769" s="79"/>
      <c r="W769" s="81"/>
      <c r="AH769" s="82"/>
      <c r="AR769" s="81"/>
      <c r="AW769" s="82"/>
      <c r="BD769" s="53"/>
      <c r="BE769" s="79"/>
      <c r="BG769" s="90"/>
      <c r="BH769" s="53"/>
      <c r="BI769" s="53"/>
      <c r="BJ769" s="53"/>
      <c r="BK769" s="53"/>
      <c r="BL769" s="53"/>
      <c r="BM769" s="53"/>
      <c r="BN769" s="53"/>
      <c r="BO769" s="53"/>
      <c r="BP769" s="84"/>
      <c r="BQ769" s="53"/>
      <c r="BR769" s="53"/>
      <c r="BS769" s="53"/>
      <c r="BT769" s="53"/>
      <c r="BU769" s="53"/>
      <c r="BV769" s="15"/>
      <c r="BW769" s="53"/>
      <c r="BX769" s="53"/>
      <c r="BY769" s="53"/>
      <c r="BZ769" s="53"/>
      <c r="CA769" s="53"/>
      <c r="CB769" s="53"/>
      <c r="CC769" s="53"/>
      <c r="CD769" s="53"/>
      <c r="CE769" s="85"/>
      <c r="CF769" s="53"/>
      <c r="CG769" s="53"/>
      <c r="CH769" s="53"/>
      <c r="CI769" s="53"/>
      <c r="CJ769" s="53"/>
      <c r="CK769" s="53"/>
      <c r="CL769" s="53"/>
    </row>
    <row r="770" spans="11:90" ht="14.25" customHeight="1" x14ac:dyDescent="0.35">
      <c r="K770" s="79"/>
      <c r="W770" s="81"/>
      <c r="AH770" s="82"/>
      <c r="AR770" s="81"/>
      <c r="AW770" s="82"/>
      <c r="BD770" s="53"/>
      <c r="BE770" s="79"/>
      <c r="BG770" s="90"/>
      <c r="BH770" s="53"/>
      <c r="BI770" s="53"/>
      <c r="BJ770" s="53"/>
      <c r="BK770" s="53"/>
      <c r="BL770" s="53"/>
      <c r="BM770" s="53"/>
      <c r="BN770" s="53"/>
      <c r="BO770" s="53"/>
      <c r="BP770" s="84"/>
      <c r="BQ770" s="53"/>
      <c r="BR770" s="53"/>
      <c r="BS770" s="53"/>
      <c r="BT770" s="53"/>
      <c r="BU770" s="53"/>
      <c r="BV770" s="15"/>
      <c r="BW770" s="53"/>
      <c r="BX770" s="53"/>
      <c r="BY770" s="53"/>
      <c r="BZ770" s="53"/>
      <c r="CA770" s="53"/>
      <c r="CB770" s="53"/>
      <c r="CC770" s="53"/>
      <c r="CD770" s="53"/>
      <c r="CE770" s="85"/>
      <c r="CF770" s="53"/>
      <c r="CG770" s="53"/>
      <c r="CH770" s="53"/>
      <c r="CI770" s="53"/>
      <c r="CJ770" s="53"/>
      <c r="CK770" s="53"/>
      <c r="CL770" s="53"/>
    </row>
    <row r="771" spans="11:90" ht="14.25" customHeight="1" x14ac:dyDescent="0.35">
      <c r="K771" s="79"/>
      <c r="W771" s="81"/>
      <c r="AH771" s="82"/>
      <c r="AR771" s="81"/>
      <c r="AW771" s="82"/>
      <c r="BD771" s="53"/>
      <c r="BE771" s="79"/>
      <c r="BG771" s="90"/>
      <c r="BH771" s="53"/>
      <c r="BI771" s="53"/>
      <c r="BJ771" s="53"/>
      <c r="BK771" s="53"/>
      <c r="BL771" s="53"/>
      <c r="BM771" s="53"/>
      <c r="BN771" s="53"/>
      <c r="BO771" s="53"/>
      <c r="BP771" s="84"/>
      <c r="BQ771" s="53"/>
      <c r="BR771" s="53"/>
      <c r="BS771" s="53"/>
      <c r="BT771" s="53"/>
      <c r="BU771" s="53"/>
      <c r="BV771" s="15"/>
      <c r="BW771" s="53"/>
      <c r="BX771" s="53"/>
      <c r="BY771" s="53"/>
      <c r="BZ771" s="53"/>
      <c r="CA771" s="53"/>
      <c r="CB771" s="53"/>
      <c r="CC771" s="53"/>
      <c r="CD771" s="53"/>
      <c r="CE771" s="85"/>
      <c r="CF771" s="53"/>
      <c r="CG771" s="53"/>
      <c r="CH771" s="53"/>
      <c r="CI771" s="53"/>
      <c r="CJ771" s="53"/>
      <c r="CK771" s="53"/>
      <c r="CL771" s="53"/>
    </row>
    <row r="772" spans="11:90" ht="14.25" customHeight="1" x14ac:dyDescent="0.35">
      <c r="K772" s="79"/>
      <c r="W772" s="81"/>
      <c r="AH772" s="82"/>
      <c r="AR772" s="81"/>
      <c r="AW772" s="82"/>
      <c r="BD772" s="53"/>
      <c r="BE772" s="79"/>
      <c r="BG772" s="90"/>
      <c r="BH772" s="53"/>
      <c r="BI772" s="53"/>
      <c r="BJ772" s="53"/>
      <c r="BK772" s="53"/>
      <c r="BL772" s="53"/>
      <c r="BM772" s="53"/>
      <c r="BN772" s="53"/>
      <c r="BO772" s="53"/>
      <c r="BP772" s="84"/>
      <c r="BQ772" s="53"/>
      <c r="BR772" s="53"/>
      <c r="BS772" s="53"/>
      <c r="BT772" s="53"/>
      <c r="BU772" s="53"/>
      <c r="BV772" s="15"/>
      <c r="BW772" s="53"/>
      <c r="BX772" s="53"/>
      <c r="BY772" s="53"/>
      <c r="BZ772" s="53"/>
      <c r="CA772" s="53"/>
      <c r="CB772" s="53"/>
      <c r="CC772" s="53"/>
      <c r="CD772" s="53"/>
      <c r="CE772" s="85"/>
      <c r="CF772" s="53"/>
      <c r="CG772" s="53"/>
      <c r="CH772" s="53"/>
      <c r="CI772" s="53"/>
      <c r="CJ772" s="53"/>
      <c r="CK772" s="53"/>
      <c r="CL772" s="53"/>
    </row>
    <row r="773" spans="11:90" ht="14.25" customHeight="1" x14ac:dyDescent="0.35">
      <c r="K773" s="79"/>
      <c r="W773" s="81"/>
      <c r="AH773" s="82"/>
      <c r="AR773" s="81"/>
      <c r="AW773" s="82"/>
      <c r="BD773" s="53"/>
      <c r="BE773" s="79"/>
      <c r="BG773" s="90"/>
      <c r="BH773" s="53"/>
      <c r="BI773" s="53"/>
      <c r="BJ773" s="53"/>
      <c r="BK773" s="53"/>
      <c r="BL773" s="53"/>
      <c r="BM773" s="53"/>
      <c r="BN773" s="53"/>
      <c r="BO773" s="53"/>
      <c r="BP773" s="84"/>
      <c r="BQ773" s="53"/>
      <c r="BR773" s="53"/>
      <c r="BS773" s="53"/>
      <c r="BT773" s="53"/>
      <c r="BU773" s="53"/>
      <c r="BV773" s="15"/>
      <c r="BW773" s="53"/>
      <c r="BX773" s="53"/>
      <c r="BY773" s="53"/>
      <c r="BZ773" s="53"/>
      <c r="CA773" s="53"/>
      <c r="CB773" s="53"/>
      <c r="CC773" s="53"/>
      <c r="CD773" s="53"/>
      <c r="CE773" s="85"/>
      <c r="CF773" s="53"/>
      <c r="CG773" s="53"/>
      <c r="CH773" s="53"/>
      <c r="CI773" s="53"/>
      <c r="CJ773" s="53"/>
      <c r="CK773" s="53"/>
      <c r="CL773" s="53"/>
    </row>
    <row r="774" spans="11:90" ht="14.25" customHeight="1" x14ac:dyDescent="0.35">
      <c r="K774" s="79"/>
      <c r="W774" s="81"/>
      <c r="AH774" s="82"/>
      <c r="AR774" s="81"/>
      <c r="AW774" s="82"/>
      <c r="BD774" s="53"/>
      <c r="BE774" s="79"/>
      <c r="BG774" s="90"/>
      <c r="BH774" s="53"/>
      <c r="BI774" s="53"/>
      <c r="BJ774" s="53"/>
      <c r="BK774" s="53"/>
      <c r="BL774" s="53"/>
      <c r="BM774" s="53"/>
      <c r="BN774" s="53"/>
      <c r="BO774" s="53"/>
      <c r="BP774" s="84"/>
      <c r="BQ774" s="53"/>
      <c r="BR774" s="53"/>
      <c r="BS774" s="53"/>
      <c r="BT774" s="53"/>
      <c r="BU774" s="53"/>
      <c r="BV774" s="15"/>
      <c r="BW774" s="53"/>
      <c r="BX774" s="53"/>
      <c r="BY774" s="53"/>
      <c r="BZ774" s="53"/>
      <c r="CA774" s="53"/>
      <c r="CB774" s="53"/>
      <c r="CC774" s="53"/>
      <c r="CD774" s="53"/>
      <c r="CE774" s="85"/>
      <c r="CF774" s="53"/>
      <c r="CG774" s="53"/>
      <c r="CH774" s="53"/>
      <c r="CI774" s="53"/>
      <c r="CJ774" s="53"/>
      <c r="CK774" s="53"/>
      <c r="CL774" s="53"/>
    </row>
    <row r="775" spans="11:90" ht="14.25" customHeight="1" x14ac:dyDescent="0.35">
      <c r="K775" s="79"/>
      <c r="W775" s="81"/>
      <c r="AH775" s="82"/>
      <c r="AR775" s="81"/>
      <c r="AW775" s="82"/>
      <c r="BD775" s="53"/>
      <c r="BE775" s="79"/>
      <c r="BG775" s="90"/>
      <c r="BH775" s="53"/>
      <c r="BI775" s="53"/>
      <c r="BJ775" s="53"/>
      <c r="BK775" s="53"/>
      <c r="BL775" s="53"/>
      <c r="BM775" s="53"/>
      <c r="BN775" s="53"/>
      <c r="BO775" s="53"/>
      <c r="BP775" s="84"/>
      <c r="BQ775" s="53"/>
      <c r="BR775" s="53"/>
      <c r="BS775" s="53"/>
      <c r="BT775" s="53"/>
      <c r="BU775" s="53"/>
      <c r="BV775" s="15"/>
      <c r="BW775" s="53"/>
      <c r="BX775" s="53"/>
      <c r="BY775" s="53"/>
      <c r="BZ775" s="53"/>
      <c r="CA775" s="53"/>
      <c r="CB775" s="53"/>
      <c r="CC775" s="53"/>
      <c r="CD775" s="53"/>
      <c r="CE775" s="85"/>
      <c r="CF775" s="53"/>
      <c r="CG775" s="53"/>
      <c r="CH775" s="53"/>
      <c r="CI775" s="53"/>
      <c r="CJ775" s="53"/>
      <c r="CK775" s="53"/>
      <c r="CL775" s="53"/>
    </row>
    <row r="776" spans="11:90" ht="14.25" customHeight="1" x14ac:dyDescent="0.35">
      <c r="K776" s="79"/>
      <c r="W776" s="81"/>
      <c r="AH776" s="82"/>
      <c r="AR776" s="81"/>
      <c r="AW776" s="82"/>
      <c r="BD776" s="53"/>
      <c r="BE776" s="79"/>
      <c r="BG776" s="90"/>
      <c r="BH776" s="53"/>
      <c r="BI776" s="53"/>
      <c r="BJ776" s="53"/>
      <c r="BK776" s="53"/>
      <c r="BL776" s="53"/>
      <c r="BM776" s="53"/>
      <c r="BN776" s="53"/>
      <c r="BO776" s="53"/>
      <c r="BP776" s="84"/>
      <c r="BQ776" s="53"/>
      <c r="BR776" s="53"/>
      <c r="BS776" s="53"/>
      <c r="BT776" s="53"/>
      <c r="BU776" s="53"/>
      <c r="BV776" s="15"/>
      <c r="BW776" s="53"/>
      <c r="BX776" s="53"/>
      <c r="BY776" s="53"/>
      <c r="BZ776" s="53"/>
      <c r="CA776" s="53"/>
      <c r="CB776" s="53"/>
      <c r="CC776" s="53"/>
      <c r="CD776" s="53"/>
      <c r="CE776" s="85"/>
      <c r="CF776" s="53"/>
      <c r="CG776" s="53"/>
      <c r="CH776" s="53"/>
      <c r="CI776" s="53"/>
      <c r="CJ776" s="53"/>
      <c r="CK776" s="53"/>
      <c r="CL776" s="53"/>
    </row>
    <row r="777" spans="11:90" ht="14.25" customHeight="1" x14ac:dyDescent="0.35">
      <c r="K777" s="79"/>
      <c r="W777" s="81"/>
      <c r="AH777" s="82"/>
      <c r="AR777" s="81"/>
      <c r="AW777" s="82"/>
      <c r="BD777" s="53"/>
      <c r="BE777" s="79"/>
      <c r="BG777" s="90"/>
      <c r="BH777" s="53"/>
      <c r="BI777" s="53"/>
      <c r="BJ777" s="53"/>
      <c r="BK777" s="53"/>
      <c r="BL777" s="53"/>
      <c r="BM777" s="53"/>
      <c r="BN777" s="53"/>
      <c r="BO777" s="53"/>
      <c r="BP777" s="84"/>
      <c r="BQ777" s="53"/>
      <c r="BR777" s="53"/>
      <c r="BS777" s="53"/>
      <c r="BT777" s="53"/>
      <c r="BU777" s="53"/>
      <c r="BV777" s="15"/>
      <c r="BW777" s="53"/>
      <c r="BX777" s="53"/>
      <c r="BY777" s="53"/>
      <c r="BZ777" s="53"/>
      <c r="CA777" s="53"/>
      <c r="CB777" s="53"/>
      <c r="CC777" s="53"/>
      <c r="CD777" s="53"/>
      <c r="CE777" s="85"/>
      <c r="CF777" s="53"/>
      <c r="CG777" s="53"/>
      <c r="CH777" s="53"/>
      <c r="CI777" s="53"/>
      <c r="CJ777" s="53"/>
      <c r="CK777" s="53"/>
      <c r="CL777" s="53"/>
    </row>
    <row r="778" spans="11:90" ht="14.25" customHeight="1" x14ac:dyDescent="0.35">
      <c r="K778" s="79"/>
      <c r="W778" s="81"/>
      <c r="AH778" s="82"/>
      <c r="AR778" s="81"/>
      <c r="AW778" s="82"/>
      <c r="BD778" s="53"/>
      <c r="BE778" s="79"/>
      <c r="BG778" s="90"/>
      <c r="BH778" s="53"/>
      <c r="BI778" s="53"/>
      <c r="BJ778" s="53"/>
      <c r="BK778" s="53"/>
      <c r="BL778" s="53"/>
      <c r="BM778" s="53"/>
      <c r="BN778" s="53"/>
      <c r="BO778" s="53"/>
      <c r="BP778" s="84"/>
      <c r="BQ778" s="53"/>
      <c r="BR778" s="53"/>
      <c r="BS778" s="53"/>
      <c r="BT778" s="53"/>
      <c r="BU778" s="53"/>
      <c r="BV778" s="15"/>
      <c r="BW778" s="53"/>
      <c r="BX778" s="53"/>
      <c r="BY778" s="53"/>
      <c r="BZ778" s="53"/>
      <c r="CA778" s="53"/>
      <c r="CB778" s="53"/>
      <c r="CC778" s="53"/>
      <c r="CD778" s="53"/>
      <c r="CE778" s="85"/>
      <c r="CF778" s="53"/>
      <c r="CG778" s="53"/>
      <c r="CH778" s="53"/>
      <c r="CI778" s="53"/>
      <c r="CJ778" s="53"/>
      <c r="CK778" s="53"/>
      <c r="CL778" s="53"/>
    </row>
    <row r="779" spans="11:90" ht="14.25" customHeight="1" x14ac:dyDescent="0.35">
      <c r="K779" s="79"/>
      <c r="W779" s="81"/>
      <c r="AH779" s="82"/>
      <c r="AR779" s="81"/>
      <c r="AW779" s="82"/>
      <c r="BD779" s="53"/>
      <c r="BE779" s="79"/>
      <c r="BG779" s="90"/>
      <c r="BH779" s="53"/>
      <c r="BI779" s="53"/>
      <c r="BJ779" s="53"/>
      <c r="BK779" s="53"/>
      <c r="BL779" s="53"/>
      <c r="BM779" s="53"/>
      <c r="BN779" s="53"/>
      <c r="BO779" s="53"/>
      <c r="BP779" s="84"/>
      <c r="BQ779" s="53"/>
      <c r="BR779" s="53"/>
      <c r="BS779" s="53"/>
      <c r="BT779" s="53"/>
      <c r="BU779" s="53"/>
      <c r="BV779" s="15"/>
      <c r="BW779" s="53"/>
      <c r="BX779" s="53"/>
      <c r="BY779" s="53"/>
      <c r="BZ779" s="53"/>
      <c r="CA779" s="53"/>
      <c r="CB779" s="53"/>
      <c r="CC779" s="53"/>
      <c r="CD779" s="53"/>
      <c r="CE779" s="85"/>
      <c r="CF779" s="53"/>
      <c r="CG779" s="53"/>
      <c r="CH779" s="53"/>
      <c r="CI779" s="53"/>
      <c r="CJ779" s="53"/>
      <c r="CK779" s="53"/>
      <c r="CL779" s="53"/>
    </row>
    <row r="780" spans="11:90" ht="14.25" customHeight="1" x14ac:dyDescent="0.35">
      <c r="K780" s="79"/>
      <c r="W780" s="81"/>
      <c r="AH780" s="82"/>
      <c r="AR780" s="81"/>
      <c r="AW780" s="82"/>
      <c r="BD780" s="53"/>
      <c r="BE780" s="79"/>
      <c r="BG780" s="90"/>
      <c r="BH780" s="53"/>
      <c r="BI780" s="53"/>
      <c r="BJ780" s="53"/>
      <c r="BK780" s="53"/>
      <c r="BL780" s="53"/>
      <c r="BM780" s="53"/>
      <c r="BN780" s="53"/>
      <c r="BO780" s="53"/>
      <c r="BP780" s="84"/>
      <c r="BQ780" s="53"/>
      <c r="BR780" s="53"/>
      <c r="BS780" s="53"/>
      <c r="BT780" s="53"/>
      <c r="BU780" s="53"/>
      <c r="BV780" s="15"/>
      <c r="BW780" s="53"/>
      <c r="BX780" s="53"/>
      <c r="BY780" s="53"/>
      <c r="BZ780" s="53"/>
      <c r="CA780" s="53"/>
      <c r="CB780" s="53"/>
      <c r="CC780" s="53"/>
      <c r="CD780" s="53"/>
      <c r="CE780" s="85"/>
      <c r="CF780" s="53"/>
      <c r="CG780" s="53"/>
      <c r="CH780" s="53"/>
      <c r="CI780" s="53"/>
      <c r="CJ780" s="53"/>
      <c r="CK780" s="53"/>
      <c r="CL780" s="53"/>
    </row>
    <row r="781" spans="11:90" ht="14.25" customHeight="1" x14ac:dyDescent="0.35">
      <c r="K781" s="79"/>
      <c r="W781" s="81"/>
      <c r="AH781" s="82"/>
      <c r="AR781" s="81"/>
      <c r="AW781" s="82"/>
      <c r="BD781" s="53"/>
      <c r="BE781" s="79"/>
      <c r="BG781" s="90"/>
      <c r="BH781" s="53"/>
      <c r="BI781" s="53"/>
      <c r="BJ781" s="53"/>
      <c r="BK781" s="53"/>
      <c r="BL781" s="53"/>
      <c r="BM781" s="53"/>
      <c r="BN781" s="53"/>
      <c r="BO781" s="53"/>
      <c r="BP781" s="84"/>
      <c r="BQ781" s="53"/>
      <c r="BR781" s="53"/>
      <c r="BS781" s="53"/>
      <c r="BT781" s="53"/>
      <c r="BU781" s="53"/>
      <c r="BV781" s="15"/>
      <c r="BW781" s="53"/>
      <c r="BX781" s="53"/>
      <c r="BY781" s="53"/>
      <c r="BZ781" s="53"/>
      <c r="CA781" s="53"/>
      <c r="CB781" s="53"/>
      <c r="CC781" s="53"/>
      <c r="CD781" s="53"/>
      <c r="CE781" s="85"/>
      <c r="CF781" s="53"/>
      <c r="CG781" s="53"/>
      <c r="CH781" s="53"/>
      <c r="CI781" s="53"/>
      <c r="CJ781" s="53"/>
      <c r="CK781" s="53"/>
      <c r="CL781" s="53"/>
    </row>
    <row r="782" spans="11:90" ht="14.25" customHeight="1" x14ac:dyDescent="0.35">
      <c r="K782" s="79"/>
      <c r="W782" s="81"/>
      <c r="AH782" s="82"/>
      <c r="AR782" s="81"/>
      <c r="AW782" s="82"/>
      <c r="BD782" s="53"/>
      <c r="BE782" s="79"/>
      <c r="BG782" s="90"/>
      <c r="BH782" s="53"/>
      <c r="BI782" s="53"/>
      <c r="BJ782" s="53"/>
      <c r="BK782" s="53"/>
      <c r="BL782" s="53"/>
      <c r="BM782" s="53"/>
      <c r="BN782" s="53"/>
      <c r="BO782" s="53"/>
      <c r="BP782" s="84"/>
      <c r="BQ782" s="53"/>
      <c r="BR782" s="53"/>
      <c r="BS782" s="53"/>
      <c r="BT782" s="53"/>
      <c r="BU782" s="53"/>
      <c r="BV782" s="15"/>
      <c r="BW782" s="53"/>
      <c r="BX782" s="53"/>
      <c r="BY782" s="53"/>
      <c r="BZ782" s="53"/>
      <c r="CA782" s="53"/>
      <c r="CB782" s="53"/>
      <c r="CC782" s="53"/>
      <c r="CD782" s="53"/>
      <c r="CE782" s="85"/>
      <c r="CF782" s="53"/>
      <c r="CG782" s="53"/>
      <c r="CH782" s="53"/>
      <c r="CI782" s="53"/>
      <c r="CJ782" s="53"/>
      <c r="CK782" s="53"/>
      <c r="CL782" s="53"/>
    </row>
    <row r="783" spans="11:90" ht="14.25" customHeight="1" x14ac:dyDescent="0.35">
      <c r="K783" s="79"/>
      <c r="W783" s="81"/>
      <c r="AH783" s="82"/>
      <c r="AR783" s="81"/>
      <c r="AW783" s="82"/>
      <c r="BD783" s="53"/>
      <c r="BE783" s="79"/>
      <c r="BG783" s="90"/>
      <c r="BH783" s="53"/>
      <c r="BI783" s="53"/>
      <c r="BJ783" s="53"/>
      <c r="BK783" s="53"/>
      <c r="BL783" s="53"/>
      <c r="BM783" s="53"/>
      <c r="BN783" s="53"/>
      <c r="BO783" s="53"/>
      <c r="BP783" s="84"/>
      <c r="BQ783" s="53"/>
      <c r="BR783" s="53"/>
      <c r="BS783" s="53"/>
      <c r="BT783" s="53"/>
      <c r="BU783" s="53"/>
      <c r="BV783" s="15"/>
      <c r="BW783" s="53"/>
      <c r="BX783" s="53"/>
      <c r="BY783" s="53"/>
      <c r="BZ783" s="53"/>
      <c r="CA783" s="53"/>
      <c r="CB783" s="53"/>
      <c r="CC783" s="53"/>
      <c r="CD783" s="53"/>
      <c r="CE783" s="85"/>
      <c r="CF783" s="53"/>
      <c r="CG783" s="53"/>
      <c r="CH783" s="53"/>
      <c r="CI783" s="53"/>
      <c r="CJ783" s="53"/>
      <c r="CK783" s="53"/>
      <c r="CL783" s="53"/>
    </row>
    <row r="784" spans="11:90" ht="14.25" customHeight="1" x14ac:dyDescent="0.35">
      <c r="K784" s="79"/>
      <c r="W784" s="81"/>
      <c r="AH784" s="82"/>
      <c r="AR784" s="81"/>
      <c r="AW784" s="82"/>
      <c r="BD784" s="53"/>
      <c r="BE784" s="79"/>
      <c r="BG784" s="90"/>
      <c r="BH784" s="53"/>
      <c r="BI784" s="53"/>
      <c r="BJ784" s="53"/>
      <c r="BK784" s="53"/>
      <c r="BL784" s="53"/>
      <c r="BM784" s="53"/>
      <c r="BN784" s="53"/>
      <c r="BO784" s="53"/>
      <c r="BP784" s="84"/>
      <c r="BQ784" s="53"/>
      <c r="BR784" s="53"/>
      <c r="BS784" s="53"/>
      <c r="BT784" s="53"/>
      <c r="BU784" s="53"/>
      <c r="BV784" s="15"/>
      <c r="BW784" s="53"/>
      <c r="BX784" s="53"/>
      <c r="BY784" s="53"/>
      <c r="BZ784" s="53"/>
      <c r="CA784" s="53"/>
      <c r="CB784" s="53"/>
      <c r="CC784" s="53"/>
      <c r="CD784" s="53"/>
      <c r="CE784" s="85"/>
      <c r="CF784" s="53"/>
      <c r="CG784" s="53"/>
      <c r="CH784" s="53"/>
      <c r="CI784" s="53"/>
      <c r="CJ784" s="53"/>
      <c r="CK784" s="53"/>
      <c r="CL784" s="53"/>
    </row>
    <row r="785" spans="11:90" ht="14.25" customHeight="1" x14ac:dyDescent="0.35">
      <c r="K785" s="79"/>
      <c r="W785" s="81"/>
      <c r="AH785" s="82"/>
      <c r="AR785" s="81"/>
      <c r="AW785" s="82"/>
      <c r="BD785" s="53"/>
      <c r="BE785" s="79"/>
      <c r="BG785" s="90"/>
      <c r="BH785" s="53"/>
      <c r="BI785" s="53"/>
      <c r="BJ785" s="53"/>
      <c r="BK785" s="53"/>
      <c r="BL785" s="53"/>
      <c r="BM785" s="53"/>
      <c r="BN785" s="53"/>
      <c r="BO785" s="53"/>
      <c r="BP785" s="84"/>
      <c r="BQ785" s="53"/>
      <c r="BR785" s="53"/>
      <c r="BS785" s="53"/>
      <c r="BT785" s="53"/>
      <c r="BU785" s="53"/>
      <c r="BV785" s="15"/>
      <c r="BW785" s="53"/>
      <c r="BX785" s="53"/>
      <c r="BY785" s="53"/>
      <c r="BZ785" s="53"/>
      <c r="CA785" s="53"/>
      <c r="CB785" s="53"/>
      <c r="CC785" s="53"/>
      <c r="CD785" s="53"/>
      <c r="CE785" s="85"/>
      <c r="CF785" s="53"/>
      <c r="CG785" s="53"/>
      <c r="CH785" s="53"/>
      <c r="CI785" s="53"/>
      <c r="CJ785" s="53"/>
      <c r="CK785" s="53"/>
      <c r="CL785" s="53"/>
    </row>
    <row r="786" spans="11:90" ht="14.25" customHeight="1" x14ac:dyDescent="0.35">
      <c r="K786" s="79"/>
      <c r="W786" s="81"/>
      <c r="AH786" s="82"/>
      <c r="AR786" s="81"/>
      <c r="AW786" s="82"/>
      <c r="BD786" s="53"/>
      <c r="BE786" s="79"/>
      <c r="BG786" s="90"/>
      <c r="BH786" s="53"/>
      <c r="BI786" s="53"/>
      <c r="BJ786" s="53"/>
      <c r="BK786" s="53"/>
      <c r="BL786" s="53"/>
      <c r="BM786" s="53"/>
      <c r="BN786" s="53"/>
      <c r="BO786" s="53"/>
      <c r="BP786" s="84"/>
      <c r="BQ786" s="53"/>
      <c r="BR786" s="53"/>
      <c r="BS786" s="53"/>
      <c r="BT786" s="53"/>
      <c r="BU786" s="53"/>
      <c r="BV786" s="15"/>
      <c r="BW786" s="53"/>
      <c r="BX786" s="53"/>
      <c r="BY786" s="53"/>
      <c r="BZ786" s="53"/>
      <c r="CA786" s="53"/>
      <c r="CB786" s="53"/>
      <c r="CC786" s="53"/>
      <c r="CD786" s="53"/>
      <c r="CE786" s="85"/>
      <c r="CF786" s="53"/>
      <c r="CG786" s="53"/>
      <c r="CH786" s="53"/>
      <c r="CI786" s="53"/>
      <c r="CJ786" s="53"/>
      <c r="CK786" s="53"/>
      <c r="CL786" s="53"/>
    </row>
    <row r="787" spans="11:90" ht="14.25" customHeight="1" x14ac:dyDescent="0.35">
      <c r="K787" s="79"/>
      <c r="W787" s="81"/>
      <c r="AH787" s="82"/>
      <c r="AR787" s="81"/>
      <c r="AW787" s="82"/>
      <c r="BD787" s="53"/>
      <c r="BE787" s="79"/>
      <c r="BG787" s="90"/>
      <c r="BH787" s="53"/>
      <c r="BI787" s="53"/>
      <c r="BJ787" s="53"/>
      <c r="BK787" s="53"/>
      <c r="BL787" s="53"/>
      <c r="BM787" s="53"/>
      <c r="BN787" s="53"/>
      <c r="BO787" s="53"/>
      <c r="BP787" s="84"/>
      <c r="BQ787" s="53"/>
      <c r="BR787" s="53"/>
      <c r="BS787" s="53"/>
      <c r="BT787" s="53"/>
      <c r="BU787" s="53"/>
      <c r="BV787" s="15"/>
      <c r="BW787" s="53"/>
      <c r="BX787" s="53"/>
      <c r="BY787" s="53"/>
      <c r="BZ787" s="53"/>
      <c r="CA787" s="53"/>
      <c r="CB787" s="53"/>
      <c r="CC787" s="53"/>
      <c r="CD787" s="53"/>
      <c r="CE787" s="85"/>
      <c r="CF787" s="53"/>
      <c r="CG787" s="53"/>
      <c r="CH787" s="53"/>
      <c r="CI787" s="53"/>
      <c r="CJ787" s="53"/>
      <c r="CK787" s="53"/>
      <c r="CL787" s="53"/>
    </row>
    <row r="788" spans="11:90" ht="14.25" customHeight="1" x14ac:dyDescent="0.35">
      <c r="K788" s="79"/>
      <c r="W788" s="81"/>
      <c r="AH788" s="82"/>
      <c r="AR788" s="81"/>
      <c r="AW788" s="82"/>
      <c r="BD788" s="53"/>
      <c r="BE788" s="79"/>
      <c r="BG788" s="90"/>
      <c r="BH788" s="53"/>
      <c r="BI788" s="53"/>
      <c r="BJ788" s="53"/>
      <c r="BK788" s="53"/>
      <c r="BL788" s="53"/>
      <c r="BM788" s="53"/>
      <c r="BN788" s="53"/>
      <c r="BO788" s="53"/>
      <c r="BP788" s="84"/>
      <c r="BQ788" s="53"/>
      <c r="BR788" s="53"/>
      <c r="BS788" s="53"/>
      <c r="BT788" s="53"/>
      <c r="BU788" s="53"/>
      <c r="BV788" s="15"/>
      <c r="BW788" s="53"/>
      <c r="BX788" s="53"/>
      <c r="BY788" s="53"/>
      <c r="BZ788" s="53"/>
      <c r="CA788" s="53"/>
      <c r="CB788" s="53"/>
      <c r="CC788" s="53"/>
      <c r="CD788" s="53"/>
      <c r="CE788" s="85"/>
      <c r="CF788" s="53"/>
      <c r="CG788" s="53"/>
      <c r="CH788" s="53"/>
      <c r="CI788" s="53"/>
      <c r="CJ788" s="53"/>
      <c r="CK788" s="53"/>
      <c r="CL788" s="53"/>
    </row>
    <row r="789" spans="11:90" ht="14.25" customHeight="1" x14ac:dyDescent="0.35">
      <c r="K789" s="79"/>
      <c r="W789" s="81"/>
      <c r="AH789" s="82"/>
      <c r="AR789" s="81"/>
      <c r="AW789" s="82"/>
      <c r="BD789" s="53"/>
      <c r="BE789" s="79"/>
      <c r="BG789" s="90"/>
      <c r="BH789" s="53"/>
      <c r="BI789" s="53"/>
      <c r="BJ789" s="53"/>
      <c r="BK789" s="53"/>
      <c r="BL789" s="53"/>
      <c r="BM789" s="53"/>
      <c r="BN789" s="53"/>
      <c r="BO789" s="53"/>
      <c r="BP789" s="84"/>
      <c r="BQ789" s="53"/>
      <c r="BR789" s="53"/>
      <c r="BS789" s="53"/>
      <c r="BT789" s="53"/>
      <c r="BU789" s="53"/>
      <c r="BV789" s="15"/>
      <c r="BW789" s="53"/>
      <c r="BX789" s="53"/>
      <c r="BY789" s="53"/>
      <c r="BZ789" s="53"/>
      <c r="CA789" s="53"/>
      <c r="CB789" s="53"/>
      <c r="CC789" s="53"/>
      <c r="CD789" s="53"/>
      <c r="CE789" s="85"/>
      <c r="CF789" s="53"/>
      <c r="CG789" s="53"/>
      <c r="CH789" s="53"/>
      <c r="CI789" s="53"/>
      <c r="CJ789" s="53"/>
      <c r="CK789" s="53"/>
      <c r="CL789" s="53"/>
    </row>
    <row r="790" spans="11:90" ht="14.25" customHeight="1" x14ac:dyDescent="0.35">
      <c r="K790" s="79"/>
      <c r="W790" s="81"/>
      <c r="AH790" s="82"/>
      <c r="AR790" s="81"/>
      <c r="AW790" s="82"/>
      <c r="BD790" s="53"/>
      <c r="BE790" s="79"/>
      <c r="BG790" s="90"/>
      <c r="BH790" s="53"/>
      <c r="BI790" s="53"/>
      <c r="BJ790" s="53"/>
      <c r="BK790" s="53"/>
      <c r="BL790" s="53"/>
      <c r="BM790" s="53"/>
      <c r="BN790" s="53"/>
      <c r="BO790" s="53"/>
      <c r="BP790" s="84"/>
      <c r="BQ790" s="53"/>
      <c r="BR790" s="53"/>
      <c r="BS790" s="53"/>
      <c r="BT790" s="53"/>
      <c r="BU790" s="53"/>
      <c r="BV790" s="15"/>
      <c r="BW790" s="53"/>
      <c r="BX790" s="53"/>
      <c r="BY790" s="53"/>
      <c r="BZ790" s="53"/>
      <c r="CA790" s="53"/>
      <c r="CB790" s="53"/>
      <c r="CC790" s="53"/>
      <c r="CD790" s="53"/>
      <c r="CE790" s="85"/>
      <c r="CF790" s="53"/>
      <c r="CG790" s="53"/>
      <c r="CH790" s="53"/>
      <c r="CI790" s="53"/>
      <c r="CJ790" s="53"/>
      <c r="CK790" s="53"/>
      <c r="CL790" s="53"/>
    </row>
    <row r="791" spans="11:90" ht="14.25" customHeight="1" x14ac:dyDescent="0.35">
      <c r="K791" s="79"/>
      <c r="W791" s="81"/>
      <c r="AH791" s="82"/>
      <c r="AR791" s="81"/>
      <c r="AW791" s="82"/>
      <c r="BD791" s="53"/>
      <c r="BE791" s="79"/>
      <c r="BG791" s="90"/>
      <c r="BH791" s="53"/>
      <c r="BI791" s="53"/>
      <c r="BJ791" s="53"/>
      <c r="BK791" s="53"/>
      <c r="BL791" s="53"/>
      <c r="BM791" s="53"/>
      <c r="BN791" s="53"/>
      <c r="BO791" s="53"/>
      <c r="BP791" s="84"/>
      <c r="BQ791" s="53"/>
      <c r="BR791" s="53"/>
      <c r="BS791" s="53"/>
      <c r="BT791" s="53"/>
      <c r="BU791" s="53"/>
      <c r="BV791" s="15"/>
      <c r="BW791" s="53"/>
      <c r="BX791" s="53"/>
      <c r="BY791" s="53"/>
      <c r="BZ791" s="53"/>
      <c r="CA791" s="53"/>
      <c r="CB791" s="53"/>
      <c r="CC791" s="53"/>
      <c r="CD791" s="53"/>
      <c r="CE791" s="85"/>
      <c r="CF791" s="53"/>
      <c r="CG791" s="53"/>
      <c r="CH791" s="53"/>
      <c r="CI791" s="53"/>
      <c r="CJ791" s="53"/>
      <c r="CK791" s="53"/>
      <c r="CL791" s="53"/>
    </row>
    <row r="792" spans="11:90" ht="14.25" customHeight="1" x14ac:dyDescent="0.35">
      <c r="K792" s="79"/>
      <c r="W792" s="81"/>
      <c r="AH792" s="82"/>
      <c r="AR792" s="81"/>
      <c r="AW792" s="82"/>
      <c r="BD792" s="53"/>
      <c r="BE792" s="79"/>
      <c r="BG792" s="90"/>
      <c r="BH792" s="53"/>
      <c r="BI792" s="53"/>
      <c r="BJ792" s="53"/>
      <c r="BK792" s="53"/>
      <c r="BL792" s="53"/>
      <c r="BM792" s="53"/>
      <c r="BN792" s="53"/>
      <c r="BO792" s="53"/>
      <c r="BP792" s="84"/>
      <c r="BQ792" s="53"/>
      <c r="BR792" s="53"/>
      <c r="BS792" s="53"/>
      <c r="BT792" s="53"/>
      <c r="BU792" s="53"/>
      <c r="BV792" s="15"/>
      <c r="BW792" s="53"/>
      <c r="BX792" s="53"/>
      <c r="BY792" s="53"/>
      <c r="BZ792" s="53"/>
      <c r="CA792" s="53"/>
      <c r="CB792" s="53"/>
      <c r="CC792" s="53"/>
      <c r="CD792" s="53"/>
      <c r="CE792" s="85"/>
      <c r="CF792" s="53"/>
      <c r="CG792" s="53"/>
      <c r="CH792" s="53"/>
      <c r="CI792" s="53"/>
      <c r="CJ792" s="53"/>
      <c r="CK792" s="53"/>
      <c r="CL792" s="53"/>
    </row>
    <row r="793" spans="11:90" ht="14.25" customHeight="1" x14ac:dyDescent="0.35">
      <c r="K793" s="79"/>
      <c r="W793" s="81"/>
      <c r="AH793" s="82"/>
      <c r="AR793" s="81"/>
      <c r="AW793" s="82"/>
      <c r="BD793" s="53"/>
      <c r="BE793" s="79"/>
      <c r="BG793" s="90"/>
      <c r="BH793" s="53"/>
      <c r="BI793" s="53"/>
      <c r="BJ793" s="53"/>
      <c r="BK793" s="53"/>
      <c r="BL793" s="53"/>
      <c r="BM793" s="53"/>
      <c r="BN793" s="53"/>
      <c r="BO793" s="53"/>
      <c r="BP793" s="84"/>
      <c r="BQ793" s="53"/>
      <c r="BR793" s="53"/>
      <c r="BS793" s="53"/>
      <c r="BT793" s="53"/>
      <c r="BU793" s="53"/>
      <c r="BV793" s="15"/>
      <c r="BW793" s="53"/>
      <c r="BX793" s="53"/>
      <c r="BY793" s="53"/>
      <c r="BZ793" s="53"/>
      <c r="CA793" s="53"/>
      <c r="CB793" s="53"/>
      <c r="CC793" s="53"/>
      <c r="CD793" s="53"/>
      <c r="CE793" s="85"/>
      <c r="CF793" s="53"/>
      <c r="CG793" s="53"/>
      <c r="CH793" s="53"/>
      <c r="CI793" s="53"/>
      <c r="CJ793" s="53"/>
      <c r="CK793" s="53"/>
      <c r="CL793" s="53"/>
    </row>
    <row r="794" spans="11:90" ht="14.25" customHeight="1" x14ac:dyDescent="0.35">
      <c r="K794" s="79"/>
      <c r="W794" s="81"/>
      <c r="AH794" s="82"/>
      <c r="AR794" s="81"/>
      <c r="AW794" s="82"/>
      <c r="BD794" s="53"/>
      <c r="BE794" s="79"/>
      <c r="BG794" s="90"/>
      <c r="BH794" s="53"/>
      <c r="BI794" s="53"/>
      <c r="BJ794" s="53"/>
      <c r="BK794" s="53"/>
      <c r="BL794" s="53"/>
      <c r="BM794" s="53"/>
      <c r="BN794" s="53"/>
      <c r="BO794" s="53"/>
      <c r="BP794" s="84"/>
      <c r="BQ794" s="53"/>
      <c r="BR794" s="53"/>
      <c r="BS794" s="53"/>
      <c r="BT794" s="53"/>
      <c r="BU794" s="53"/>
      <c r="BV794" s="15"/>
      <c r="BW794" s="53"/>
      <c r="BX794" s="53"/>
      <c r="BY794" s="53"/>
      <c r="BZ794" s="53"/>
      <c r="CA794" s="53"/>
      <c r="CB794" s="53"/>
      <c r="CC794" s="53"/>
      <c r="CD794" s="53"/>
      <c r="CE794" s="85"/>
      <c r="CF794" s="53"/>
      <c r="CG794" s="53"/>
      <c r="CH794" s="53"/>
      <c r="CI794" s="53"/>
      <c r="CJ794" s="53"/>
      <c r="CK794" s="53"/>
      <c r="CL794" s="53"/>
    </row>
    <row r="795" spans="11:90" ht="14.25" customHeight="1" x14ac:dyDescent="0.35">
      <c r="K795" s="79"/>
      <c r="W795" s="81"/>
      <c r="AH795" s="82"/>
      <c r="AR795" s="81"/>
      <c r="AW795" s="82"/>
      <c r="BD795" s="53"/>
      <c r="BE795" s="79"/>
      <c r="BG795" s="90"/>
      <c r="BH795" s="53"/>
      <c r="BI795" s="53"/>
      <c r="BJ795" s="53"/>
      <c r="BK795" s="53"/>
      <c r="BL795" s="53"/>
      <c r="BM795" s="53"/>
      <c r="BN795" s="53"/>
      <c r="BO795" s="53"/>
      <c r="BP795" s="84"/>
      <c r="BQ795" s="53"/>
      <c r="BR795" s="53"/>
      <c r="BS795" s="53"/>
      <c r="BT795" s="53"/>
      <c r="BU795" s="53"/>
      <c r="BV795" s="15"/>
      <c r="BW795" s="53"/>
      <c r="BX795" s="53"/>
      <c r="BY795" s="53"/>
      <c r="BZ795" s="53"/>
      <c r="CA795" s="53"/>
      <c r="CB795" s="53"/>
      <c r="CC795" s="53"/>
      <c r="CD795" s="53"/>
      <c r="CE795" s="85"/>
      <c r="CF795" s="53"/>
      <c r="CG795" s="53"/>
      <c r="CH795" s="53"/>
      <c r="CI795" s="53"/>
      <c r="CJ795" s="53"/>
      <c r="CK795" s="53"/>
      <c r="CL795" s="53"/>
    </row>
    <row r="796" spans="11:90" ht="14.25" customHeight="1" x14ac:dyDescent="0.35">
      <c r="K796" s="79"/>
      <c r="W796" s="81"/>
      <c r="AH796" s="82"/>
      <c r="AR796" s="81"/>
      <c r="AW796" s="82"/>
      <c r="BD796" s="53"/>
      <c r="BE796" s="79"/>
      <c r="BG796" s="90"/>
      <c r="BH796" s="53"/>
      <c r="BI796" s="53"/>
      <c r="BJ796" s="53"/>
      <c r="BK796" s="53"/>
      <c r="BL796" s="53"/>
      <c r="BM796" s="53"/>
      <c r="BN796" s="53"/>
      <c r="BO796" s="53"/>
      <c r="BP796" s="84"/>
      <c r="BQ796" s="53"/>
      <c r="BR796" s="53"/>
      <c r="BS796" s="53"/>
      <c r="BT796" s="53"/>
      <c r="BU796" s="53"/>
      <c r="BV796" s="15"/>
      <c r="BW796" s="53"/>
      <c r="BX796" s="53"/>
      <c r="BY796" s="53"/>
      <c r="BZ796" s="53"/>
      <c r="CA796" s="53"/>
      <c r="CB796" s="53"/>
      <c r="CC796" s="53"/>
      <c r="CD796" s="53"/>
      <c r="CE796" s="85"/>
      <c r="CF796" s="53"/>
      <c r="CG796" s="53"/>
      <c r="CH796" s="53"/>
      <c r="CI796" s="53"/>
      <c r="CJ796" s="53"/>
      <c r="CK796" s="53"/>
      <c r="CL796" s="53"/>
    </row>
    <row r="797" spans="11:90" ht="14.25" customHeight="1" x14ac:dyDescent="0.35">
      <c r="K797" s="79"/>
      <c r="W797" s="81"/>
      <c r="AH797" s="82"/>
      <c r="AR797" s="81"/>
      <c r="AW797" s="82"/>
      <c r="BD797" s="53"/>
      <c r="BE797" s="79"/>
      <c r="BG797" s="90"/>
      <c r="BH797" s="53"/>
      <c r="BI797" s="53"/>
      <c r="BJ797" s="53"/>
      <c r="BK797" s="53"/>
      <c r="BL797" s="53"/>
      <c r="BM797" s="53"/>
      <c r="BN797" s="53"/>
      <c r="BO797" s="53"/>
      <c r="BP797" s="84"/>
      <c r="BQ797" s="53"/>
      <c r="BR797" s="53"/>
      <c r="BS797" s="53"/>
      <c r="BT797" s="53"/>
      <c r="BU797" s="53"/>
      <c r="BV797" s="15"/>
      <c r="BW797" s="53"/>
      <c r="BX797" s="53"/>
      <c r="BY797" s="53"/>
      <c r="BZ797" s="53"/>
      <c r="CA797" s="53"/>
      <c r="CB797" s="53"/>
      <c r="CC797" s="53"/>
      <c r="CD797" s="53"/>
      <c r="CE797" s="85"/>
      <c r="CF797" s="53"/>
      <c r="CG797" s="53"/>
      <c r="CH797" s="53"/>
      <c r="CI797" s="53"/>
      <c r="CJ797" s="53"/>
      <c r="CK797" s="53"/>
      <c r="CL797" s="53"/>
    </row>
    <row r="798" spans="11:90" ht="14.25" customHeight="1" x14ac:dyDescent="0.35">
      <c r="K798" s="79"/>
      <c r="W798" s="81"/>
      <c r="AH798" s="82"/>
      <c r="AR798" s="81"/>
      <c r="AW798" s="82"/>
      <c r="BD798" s="53"/>
      <c r="BE798" s="79"/>
      <c r="BG798" s="90"/>
      <c r="BH798" s="53"/>
      <c r="BI798" s="53"/>
      <c r="BJ798" s="53"/>
      <c r="BK798" s="53"/>
      <c r="BL798" s="53"/>
      <c r="BM798" s="53"/>
      <c r="BN798" s="53"/>
      <c r="BO798" s="53"/>
      <c r="BP798" s="84"/>
      <c r="BQ798" s="53"/>
      <c r="BR798" s="53"/>
      <c r="BS798" s="53"/>
      <c r="BT798" s="53"/>
      <c r="BU798" s="53"/>
      <c r="BV798" s="15"/>
      <c r="BW798" s="53"/>
      <c r="BX798" s="53"/>
      <c r="BY798" s="53"/>
      <c r="BZ798" s="53"/>
      <c r="CA798" s="53"/>
      <c r="CB798" s="53"/>
      <c r="CC798" s="53"/>
      <c r="CD798" s="53"/>
      <c r="CE798" s="85"/>
      <c r="CF798" s="53"/>
      <c r="CG798" s="53"/>
      <c r="CH798" s="53"/>
      <c r="CI798" s="53"/>
      <c r="CJ798" s="53"/>
      <c r="CK798" s="53"/>
      <c r="CL798" s="53"/>
    </row>
    <row r="799" spans="11:90" ht="14.25" customHeight="1" x14ac:dyDescent="0.35">
      <c r="K799" s="79"/>
      <c r="W799" s="81"/>
      <c r="AH799" s="82"/>
      <c r="AR799" s="81"/>
      <c r="AW799" s="82"/>
      <c r="BD799" s="53"/>
      <c r="BE799" s="79"/>
      <c r="BG799" s="90"/>
      <c r="BH799" s="53"/>
      <c r="BI799" s="53"/>
      <c r="BJ799" s="53"/>
      <c r="BK799" s="53"/>
      <c r="BL799" s="53"/>
      <c r="BM799" s="53"/>
      <c r="BN799" s="53"/>
      <c r="BO799" s="53"/>
      <c r="BP799" s="84"/>
      <c r="BQ799" s="53"/>
      <c r="BR799" s="53"/>
      <c r="BS799" s="53"/>
      <c r="BT799" s="53"/>
      <c r="BU799" s="53"/>
      <c r="BV799" s="15"/>
      <c r="BW799" s="53"/>
      <c r="BX799" s="53"/>
      <c r="BY799" s="53"/>
      <c r="BZ799" s="53"/>
      <c r="CA799" s="53"/>
      <c r="CB799" s="53"/>
      <c r="CC799" s="53"/>
      <c r="CD799" s="53"/>
      <c r="CE799" s="85"/>
      <c r="CF799" s="53"/>
      <c r="CG799" s="53"/>
      <c r="CH799" s="53"/>
      <c r="CI799" s="53"/>
      <c r="CJ799" s="53"/>
      <c r="CK799" s="53"/>
      <c r="CL799" s="53"/>
    </row>
    <row r="800" spans="11:90" ht="14.25" customHeight="1" x14ac:dyDescent="0.35">
      <c r="K800" s="79"/>
      <c r="W800" s="81"/>
      <c r="AH800" s="82"/>
      <c r="AR800" s="81"/>
      <c r="AW800" s="82"/>
      <c r="BD800" s="53"/>
      <c r="BE800" s="79"/>
      <c r="BG800" s="90"/>
      <c r="BH800" s="53"/>
      <c r="BI800" s="53"/>
      <c r="BJ800" s="53"/>
      <c r="BK800" s="53"/>
      <c r="BL800" s="53"/>
      <c r="BM800" s="53"/>
      <c r="BN800" s="53"/>
      <c r="BO800" s="53"/>
      <c r="BP800" s="84"/>
      <c r="BQ800" s="53"/>
      <c r="BR800" s="53"/>
      <c r="BS800" s="53"/>
      <c r="BT800" s="53"/>
      <c r="BU800" s="53"/>
      <c r="BV800" s="15"/>
      <c r="BW800" s="53"/>
      <c r="BX800" s="53"/>
      <c r="BY800" s="53"/>
      <c r="BZ800" s="53"/>
      <c r="CA800" s="53"/>
      <c r="CB800" s="53"/>
      <c r="CC800" s="53"/>
      <c r="CD800" s="53"/>
      <c r="CE800" s="85"/>
      <c r="CF800" s="53"/>
      <c r="CG800" s="53"/>
      <c r="CH800" s="53"/>
      <c r="CI800" s="53"/>
      <c r="CJ800" s="53"/>
      <c r="CK800" s="53"/>
      <c r="CL800" s="53"/>
    </row>
    <row r="801" spans="11:90" ht="14.25" customHeight="1" x14ac:dyDescent="0.35">
      <c r="K801" s="79"/>
      <c r="W801" s="81"/>
      <c r="AH801" s="82"/>
      <c r="AR801" s="81"/>
      <c r="AW801" s="82"/>
      <c r="BD801" s="53"/>
      <c r="BE801" s="79"/>
      <c r="BG801" s="90"/>
      <c r="BH801" s="53"/>
      <c r="BI801" s="53"/>
      <c r="BJ801" s="53"/>
      <c r="BK801" s="53"/>
      <c r="BL801" s="53"/>
      <c r="BM801" s="53"/>
      <c r="BN801" s="53"/>
      <c r="BO801" s="53"/>
      <c r="BP801" s="84"/>
      <c r="BQ801" s="53"/>
      <c r="BR801" s="53"/>
      <c r="BS801" s="53"/>
      <c r="BT801" s="53"/>
      <c r="BU801" s="53"/>
      <c r="BV801" s="15"/>
      <c r="BW801" s="53"/>
      <c r="BX801" s="53"/>
      <c r="BY801" s="53"/>
      <c r="BZ801" s="53"/>
      <c r="CA801" s="53"/>
      <c r="CB801" s="53"/>
      <c r="CC801" s="53"/>
      <c r="CD801" s="53"/>
      <c r="CE801" s="85"/>
      <c r="CF801" s="53"/>
      <c r="CG801" s="53"/>
      <c r="CH801" s="53"/>
      <c r="CI801" s="53"/>
      <c r="CJ801" s="53"/>
      <c r="CK801" s="53"/>
      <c r="CL801" s="53"/>
    </row>
    <row r="802" spans="11:90" ht="14.25" customHeight="1" x14ac:dyDescent="0.35">
      <c r="K802" s="79"/>
      <c r="W802" s="81"/>
      <c r="AH802" s="82"/>
      <c r="AR802" s="81"/>
      <c r="AW802" s="82"/>
      <c r="BD802" s="53"/>
      <c r="BE802" s="79"/>
      <c r="BG802" s="90"/>
      <c r="BH802" s="53"/>
      <c r="BI802" s="53"/>
      <c r="BJ802" s="53"/>
      <c r="BK802" s="53"/>
      <c r="BL802" s="53"/>
      <c r="BM802" s="53"/>
      <c r="BN802" s="53"/>
      <c r="BO802" s="53"/>
      <c r="BP802" s="84"/>
      <c r="BQ802" s="53"/>
      <c r="BR802" s="53"/>
      <c r="BS802" s="53"/>
      <c r="BT802" s="53"/>
      <c r="BU802" s="53"/>
      <c r="BV802" s="15"/>
      <c r="BW802" s="53"/>
      <c r="BX802" s="53"/>
      <c r="BY802" s="53"/>
      <c r="BZ802" s="53"/>
      <c r="CA802" s="53"/>
      <c r="CB802" s="53"/>
      <c r="CC802" s="53"/>
      <c r="CD802" s="53"/>
      <c r="CE802" s="85"/>
      <c r="CF802" s="53"/>
      <c r="CG802" s="53"/>
      <c r="CH802" s="53"/>
      <c r="CI802" s="53"/>
      <c r="CJ802" s="53"/>
      <c r="CK802" s="53"/>
      <c r="CL802" s="53"/>
    </row>
    <row r="803" spans="11:90" ht="14.25" customHeight="1" x14ac:dyDescent="0.35">
      <c r="K803" s="79"/>
      <c r="W803" s="81"/>
      <c r="AH803" s="82"/>
      <c r="AR803" s="81"/>
      <c r="AW803" s="82"/>
      <c r="BD803" s="53"/>
      <c r="BE803" s="79"/>
      <c r="BG803" s="90"/>
      <c r="BH803" s="53"/>
      <c r="BI803" s="53"/>
      <c r="BJ803" s="53"/>
      <c r="BK803" s="53"/>
      <c r="BL803" s="53"/>
      <c r="BM803" s="53"/>
      <c r="BN803" s="53"/>
      <c r="BO803" s="53"/>
      <c r="BP803" s="84"/>
      <c r="BQ803" s="53"/>
      <c r="BR803" s="53"/>
      <c r="BS803" s="53"/>
      <c r="BT803" s="53"/>
      <c r="BU803" s="53"/>
      <c r="BV803" s="15"/>
      <c r="BW803" s="53"/>
      <c r="BX803" s="53"/>
      <c r="BY803" s="53"/>
      <c r="BZ803" s="53"/>
      <c r="CA803" s="53"/>
      <c r="CB803" s="53"/>
      <c r="CC803" s="53"/>
      <c r="CD803" s="53"/>
      <c r="CE803" s="85"/>
      <c r="CF803" s="53"/>
      <c r="CG803" s="53"/>
      <c r="CH803" s="53"/>
      <c r="CI803" s="53"/>
      <c r="CJ803" s="53"/>
      <c r="CK803" s="53"/>
      <c r="CL803" s="53"/>
    </row>
    <row r="804" spans="11:90" ht="14.25" customHeight="1" x14ac:dyDescent="0.35">
      <c r="K804" s="79"/>
      <c r="W804" s="81"/>
      <c r="AH804" s="82"/>
      <c r="AR804" s="81"/>
      <c r="AW804" s="82"/>
      <c r="BD804" s="53"/>
      <c r="BE804" s="79"/>
      <c r="BG804" s="90"/>
      <c r="BH804" s="53"/>
      <c r="BI804" s="53"/>
      <c r="BJ804" s="53"/>
      <c r="BK804" s="53"/>
      <c r="BL804" s="53"/>
      <c r="BM804" s="53"/>
      <c r="BN804" s="53"/>
      <c r="BO804" s="53"/>
      <c r="BP804" s="84"/>
      <c r="BQ804" s="53"/>
      <c r="BR804" s="53"/>
      <c r="BS804" s="53"/>
      <c r="BT804" s="53"/>
      <c r="BU804" s="53"/>
      <c r="BV804" s="15"/>
      <c r="BW804" s="53"/>
      <c r="BX804" s="53"/>
      <c r="BY804" s="53"/>
      <c r="BZ804" s="53"/>
      <c r="CA804" s="53"/>
      <c r="CB804" s="53"/>
      <c r="CC804" s="53"/>
      <c r="CD804" s="53"/>
      <c r="CE804" s="85"/>
      <c r="CF804" s="53"/>
      <c r="CG804" s="53"/>
      <c r="CH804" s="53"/>
      <c r="CI804" s="53"/>
      <c r="CJ804" s="53"/>
      <c r="CK804" s="53"/>
      <c r="CL804" s="53"/>
    </row>
    <row r="805" spans="11:90" ht="14.25" customHeight="1" x14ac:dyDescent="0.35">
      <c r="K805" s="79"/>
      <c r="W805" s="81"/>
      <c r="AH805" s="82"/>
      <c r="AR805" s="81"/>
      <c r="AW805" s="82"/>
      <c r="BD805" s="53"/>
      <c r="BE805" s="79"/>
      <c r="BG805" s="90"/>
      <c r="BH805" s="53"/>
      <c r="BI805" s="53"/>
      <c r="BJ805" s="53"/>
      <c r="BK805" s="53"/>
      <c r="BL805" s="53"/>
      <c r="BM805" s="53"/>
      <c r="BN805" s="53"/>
      <c r="BO805" s="53"/>
      <c r="BP805" s="84"/>
      <c r="BQ805" s="53"/>
      <c r="BR805" s="53"/>
      <c r="BS805" s="53"/>
      <c r="BT805" s="53"/>
      <c r="BU805" s="53"/>
      <c r="BV805" s="15"/>
      <c r="BW805" s="53"/>
      <c r="BX805" s="53"/>
      <c r="BY805" s="53"/>
      <c r="BZ805" s="53"/>
      <c r="CA805" s="53"/>
      <c r="CB805" s="53"/>
      <c r="CC805" s="53"/>
      <c r="CD805" s="53"/>
      <c r="CE805" s="85"/>
      <c r="CF805" s="53"/>
      <c r="CG805" s="53"/>
      <c r="CH805" s="53"/>
      <c r="CI805" s="53"/>
      <c r="CJ805" s="53"/>
      <c r="CK805" s="53"/>
      <c r="CL805" s="53"/>
    </row>
    <row r="806" spans="11:90" ht="14.25" customHeight="1" x14ac:dyDescent="0.35">
      <c r="K806" s="79"/>
      <c r="W806" s="81"/>
      <c r="AH806" s="82"/>
      <c r="AR806" s="81"/>
      <c r="AW806" s="82"/>
      <c r="BD806" s="53"/>
      <c r="BE806" s="79"/>
      <c r="BG806" s="90"/>
      <c r="BH806" s="53"/>
      <c r="BI806" s="53"/>
      <c r="BJ806" s="53"/>
      <c r="BK806" s="53"/>
      <c r="BL806" s="53"/>
      <c r="BM806" s="53"/>
      <c r="BN806" s="53"/>
      <c r="BO806" s="53"/>
      <c r="BP806" s="84"/>
      <c r="BQ806" s="53"/>
      <c r="BR806" s="53"/>
      <c r="BS806" s="53"/>
      <c r="BT806" s="53"/>
      <c r="BU806" s="53"/>
      <c r="BV806" s="15"/>
      <c r="BW806" s="53"/>
      <c r="BX806" s="53"/>
      <c r="BY806" s="53"/>
      <c r="BZ806" s="53"/>
      <c r="CA806" s="53"/>
      <c r="CB806" s="53"/>
      <c r="CC806" s="53"/>
      <c r="CD806" s="53"/>
      <c r="CE806" s="85"/>
      <c r="CF806" s="53"/>
      <c r="CG806" s="53"/>
      <c r="CH806" s="53"/>
      <c r="CI806" s="53"/>
      <c r="CJ806" s="53"/>
      <c r="CK806" s="53"/>
      <c r="CL806" s="53"/>
    </row>
    <row r="807" spans="11:90" ht="14.25" customHeight="1" x14ac:dyDescent="0.35">
      <c r="K807" s="79"/>
      <c r="W807" s="81"/>
      <c r="AH807" s="82"/>
      <c r="AR807" s="81"/>
      <c r="AW807" s="82"/>
      <c r="BD807" s="53"/>
      <c r="BE807" s="79"/>
      <c r="BG807" s="90"/>
      <c r="BH807" s="53"/>
      <c r="BI807" s="53"/>
      <c r="BJ807" s="53"/>
      <c r="BK807" s="53"/>
      <c r="BL807" s="53"/>
      <c r="BM807" s="53"/>
      <c r="BN807" s="53"/>
      <c r="BO807" s="53"/>
      <c r="BP807" s="84"/>
      <c r="BQ807" s="53"/>
      <c r="BR807" s="53"/>
      <c r="BS807" s="53"/>
      <c r="BT807" s="53"/>
      <c r="BU807" s="53"/>
      <c r="BV807" s="15"/>
      <c r="BW807" s="53"/>
      <c r="BX807" s="53"/>
      <c r="BY807" s="53"/>
      <c r="BZ807" s="53"/>
      <c r="CA807" s="53"/>
      <c r="CB807" s="53"/>
      <c r="CC807" s="53"/>
      <c r="CD807" s="53"/>
      <c r="CE807" s="85"/>
      <c r="CF807" s="53"/>
      <c r="CG807" s="53"/>
      <c r="CH807" s="53"/>
      <c r="CI807" s="53"/>
      <c r="CJ807" s="53"/>
      <c r="CK807" s="53"/>
      <c r="CL807" s="53"/>
    </row>
    <row r="808" spans="11:90" ht="14.25" customHeight="1" x14ac:dyDescent="0.35">
      <c r="K808" s="79"/>
      <c r="W808" s="81"/>
      <c r="AH808" s="82"/>
      <c r="AR808" s="81"/>
      <c r="AW808" s="82"/>
      <c r="BD808" s="53"/>
      <c r="BE808" s="79"/>
      <c r="BG808" s="90"/>
      <c r="BH808" s="53"/>
      <c r="BI808" s="53"/>
      <c r="BJ808" s="53"/>
      <c r="BK808" s="53"/>
      <c r="BL808" s="53"/>
      <c r="BM808" s="53"/>
      <c r="BN808" s="53"/>
      <c r="BO808" s="53"/>
      <c r="BP808" s="84"/>
      <c r="BQ808" s="53"/>
      <c r="BR808" s="53"/>
      <c r="BS808" s="53"/>
      <c r="BT808" s="53"/>
      <c r="BU808" s="53"/>
      <c r="BV808" s="15"/>
      <c r="BW808" s="53"/>
      <c r="BX808" s="53"/>
      <c r="BY808" s="53"/>
      <c r="BZ808" s="53"/>
      <c r="CA808" s="53"/>
      <c r="CB808" s="53"/>
      <c r="CC808" s="53"/>
      <c r="CD808" s="53"/>
      <c r="CE808" s="85"/>
      <c r="CF808" s="53"/>
      <c r="CG808" s="53"/>
      <c r="CH808" s="53"/>
      <c r="CI808" s="53"/>
      <c r="CJ808" s="53"/>
      <c r="CK808" s="53"/>
      <c r="CL808" s="53"/>
    </row>
    <row r="809" spans="11:90" ht="14.25" customHeight="1" x14ac:dyDescent="0.35">
      <c r="K809" s="79"/>
      <c r="W809" s="81"/>
      <c r="AH809" s="82"/>
      <c r="AR809" s="81"/>
      <c r="AW809" s="82"/>
      <c r="BD809" s="53"/>
      <c r="BE809" s="79"/>
      <c r="BG809" s="90"/>
      <c r="BH809" s="53"/>
      <c r="BI809" s="53"/>
      <c r="BJ809" s="53"/>
      <c r="BK809" s="53"/>
      <c r="BL809" s="53"/>
      <c r="BM809" s="53"/>
      <c r="BN809" s="53"/>
      <c r="BO809" s="53"/>
      <c r="BP809" s="84"/>
      <c r="BQ809" s="53"/>
      <c r="BR809" s="53"/>
      <c r="BS809" s="53"/>
      <c r="BT809" s="53"/>
      <c r="BU809" s="53"/>
      <c r="BV809" s="15"/>
      <c r="BW809" s="53"/>
      <c r="BX809" s="53"/>
      <c r="BY809" s="53"/>
      <c r="BZ809" s="53"/>
      <c r="CA809" s="53"/>
      <c r="CB809" s="53"/>
      <c r="CC809" s="53"/>
      <c r="CD809" s="53"/>
      <c r="CE809" s="85"/>
      <c r="CF809" s="53"/>
      <c r="CG809" s="53"/>
      <c r="CH809" s="53"/>
      <c r="CI809" s="53"/>
      <c r="CJ809" s="53"/>
      <c r="CK809" s="53"/>
      <c r="CL809" s="53"/>
    </row>
    <row r="810" spans="11:90" ht="14.25" customHeight="1" x14ac:dyDescent="0.35">
      <c r="K810" s="79"/>
      <c r="W810" s="81"/>
      <c r="AH810" s="82"/>
      <c r="AR810" s="81"/>
      <c r="AW810" s="82"/>
      <c r="BD810" s="53"/>
      <c r="BE810" s="79"/>
      <c r="BG810" s="90"/>
      <c r="BH810" s="53"/>
      <c r="BI810" s="53"/>
      <c r="BJ810" s="53"/>
      <c r="BK810" s="53"/>
      <c r="BL810" s="53"/>
      <c r="BM810" s="53"/>
      <c r="BN810" s="53"/>
      <c r="BO810" s="53"/>
      <c r="BP810" s="84"/>
      <c r="BQ810" s="53"/>
      <c r="BR810" s="53"/>
      <c r="BS810" s="53"/>
      <c r="BT810" s="53"/>
      <c r="BU810" s="53"/>
      <c r="BV810" s="15"/>
      <c r="BW810" s="53"/>
      <c r="BX810" s="53"/>
      <c r="BY810" s="53"/>
      <c r="BZ810" s="53"/>
      <c r="CA810" s="53"/>
      <c r="CB810" s="53"/>
      <c r="CC810" s="53"/>
      <c r="CD810" s="53"/>
      <c r="CE810" s="85"/>
      <c r="CF810" s="53"/>
      <c r="CG810" s="53"/>
      <c r="CH810" s="53"/>
      <c r="CI810" s="53"/>
      <c r="CJ810" s="53"/>
      <c r="CK810" s="53"/>
      <c r="CL810" s="53"/>
    </row>
    <row r="811" spans="11:90" ht="14.25" customHeight="1" x14ac:dyDescent="0.35">
      <c r="K811" s="79"/>
      <c r="W811" s="81"/>
      <c r="AH811" s="82"/>
      <c r="AR811" s="81"/>
      <c r="AW811" s="82"/>
      <c r="BD811" s="53"/>
      <c r="BE811" s="79"/>
      <c r="BG811" s="90"/>
      <c r="BH811" s="53"/>
      <c r="BI811" s="53"/>
      <c r="BJ811" s="53"/>
      <c r="BK811" s="53"/>
      <c r="BL811" s="53"/>
      <c r="BM811" s="53"/>
      <c r="BN811" s="53"/>
      <c r="BO811" s="53"/>
      <c r="BP811" s="84"/>
      <c r="BQ811" s="53"/>
      <c r="BR811" s="53"/>
      <c r="BS811" s="53"/>
      <c r="BT811" s="53"/>
      <c r="BU811" s="53"/>
      <c r="BV811" s="15"/>
      <c r="BW811" s="53"/>
      <c r="BX811" s="53"/>
      <c r="BY811" s="53"/>
      <c r="BZ811" s="53"/>
      <c r="CA811" s="53"/>
      <c r="CB811" s="53"/>
      <c r="CC811" s="53"/>
      <c r="CD811" s="53"/>
      <c r="CE811" s="85"/>
      <c r="CF811" s="53"/>
      <c r="CG811" s="53"/>
      <c r="CH811" s="53"/>
      <c r="CI811" s="53"/>
      <c r="CJ811" s="53"/>
      <c r="CK811" s="53"/>
      <c r="CL811" s="53"/>
    </row>
    <row r="812" spans="11:90" ht="14.25" customHeight="1" x14ac:dyDescent="0.35">
      <c r="K812" s="79"/>
      <c r="W812" s="81"/>
      <c r="AH812" s="82"/>
      <c r="AR812" s="81"/>
      <c r="AW812" s="82"/>
      <c r="BD812" s="53"/>
      <c r="BE812" s="79"/>
      <c r="BG812" s="90"/>
      <c r="BH812" s="53"/>
      <c r="BI812" s="53"/>
      <c r="BJ812" s="53"/>
      <c r="BK812" s="53"/>
      <c r="BL812" s="53"/>
      <c r="BM812" s="53"/>
      <c r="BN812" s="53"/>
      <c r="BO812" s="53"/>
      <c r="BP812" s="84"/>
      <c r="BQ812" s="53"/>
      <c r="BR812" s="53"/>
      <c r="BS812" s="53"/>
      <c r="BT812" s="53"/>
      <c r="BU812" s="53"/>
      <c r="BV812" s="15"/>
      <c r="BW812" s="53"/>
      <c r="BX812" s="53"/>
      <c r="BY812" s="53"/>
      <c r="BZ812" s="53"/>
      <c r="CA812" s="53"/>
      <c r="CB812" s="53"/>
      <c r="CC812" s="53"/>
      <c r="CD812" s="53"/>
      <c r="CE812" s="85"/>
      <c r="CF812" s="53"/>
      <c r="CG812" s="53"/>
      <c r="CH812" s="53"/>
      <c r="CI812" s="53"/>
      <c r="CJ812" s="53"/>
      <c r="CK812" s="53"/>
      <c r="CL812" s="53"/>
    </row>
    <row r="813" spans="11:90" ht="14.25" customHeight="1" x14ac:dyDescent="0.35">
      <c r="K813" s="79"/>
      <c r="W813" s="81"/>
      <c r="AH813" s="82"/>
      <c r="AR813" s="81"/>
      <c r="AW813" s="82"/>
      <c r="BD813" s="53"/>
      <c r="BE813" s="79"/>
      <c r="BG813" s="90"/>
      <c r="BH813" s="53"/>
      <c r="BI813" s="53"/>
      <c r="BJ813" s="53"/>
      <c r="BK813" s="53"/>
      <c r="BL813" s="53"/>
      <c r="BM813" s="53"/>
      <c r="BN813" s="53"/>
      <c r="BO813" s="53"/>
      <c r="BP813" s="84"/>
      <c r="BQ813" s="53"/>
      <c r="BR813" s="53"/>
      <c r="BS813" s="53"/>
      <c r="BT813" s="53"/>
      <c r="BU813" s="53"/>
      <c r="BV813" s="15"/>
      <c r="BW813" s="53"/>
      <c r="BX813" s="53"/>
      <c r="BY813" s="53"/>
      <c r="BZ813" s="53"/>
      <c r="CA813" s="53"/>
      <c r="CB813" s="53"/>
      <c r="CC813" s="53"/>
      <c r="CD813" s="53"/>
      <c r="CE813" s="85"/>
      <c r="CF813" s="53"/>
      <c r="CG813" s="53"/>
      <c r="CH813" s="53"/>
      <c r="CI813" s="53"/>
      <c r="CJ813" s="53"/>
      <c r="CK813" s="53"/>
      <c r="CL813" s="53"/>
    </row>
    <row r="814" spans="11:90" ht="14.25" customHeight="1" x14ac:dyDescent="0.35">
      <c r="K814" s="79"/>
      <c r="W814" s="81"/>
      <c r="AH814" s="82"/>
      <c r="AR814" s="81"/>
      <c r="AW814" s="82"/>
      <c r="BD814" s="53"/>
      <c r="BE814" s="79"/>
      <c r="BG814" s="90"/>
      <c r="BH814" s="53"/>
      <c r="BI814" s="53"/>
      <c r="BJ814" s="53"/>
      <c r="BK814" s="53"/>
      <c r="BL814" s="53"/>
      <c r="BM814" s="53"/>
      <c r="BN814" s="53"/>
      <c r="BO814" s="53"/>
      <c r="BP814" s="84"/>
      <c r="BQ814" s="53"/>
      <c r="BR814" s="53"/>
      <c r="BS814" s="53"/>
      <c r="BT814" s="53"/>
      <c r="BU814" s="53"/>
      <c r="BV814" s="15"/>
      <c r="BW814" s="53"/>
      <c r="BX814" s="53"/>
      <c r="BY814" s="53"/>
      <c r="BZ814" s="53"/>
      <c r="CA814" s="53"/>
      <c r="CB814" s="53"/>
      <c r="CC814" s="53"/>
      <c r="CD814" s="53"/>
      <c r="CE814" s="85"/>
      <c r="CF814" s="53"/>
      <c r="CG814" s="53"/>
      <c r="CH814" s="53"/>
      <c r="CI814" s="53"/>
      <c r="CJ814" s="53"/>
      <c r="CK814" s="53"/>
      <c r="CL814" s="53"/>
    </row>
    <row r="815" spans="11:90" ht="14.25" customHeight="1" x14ac:dyDescent="0.35">
      <c r="K815" s="79"/>
      <c r="W815" s="81"/>
      <c r="AH815" s="82"/>
      <c r="AR815" s="81"/>
      <c r="AW815" s="82"/>
      <c r="BD815" s="53"/>
      <c r="BE815" s="79"/>
      <c r="BG815" s="90"/>
      <c r="BH815" s="53"/>
      <c r="BI815" s="53"/>
      <c r="BJ815" s="53"/>
      <c r="BK815" s="53"/>
      <c r="BL815" s="53"/>
      <c r="BM815" s="53"/>
      <c r="BN815" s="53"/>
      <c r="BO815" s="53"/>
      <c r="BP815" s="84"/>
      <c r="BQ815" s="53"/>
      <c r="BR815" s="53"/>
      <c r="BS815" s="53"/>
      <c r="BT815" s="53"/>
      <c r="BU815" s="53"/>
      <c r="BV815" s="15"/>
      <c r="BW815" s="53"/>
      <c r="BX815" s="53"/>
      <c r="BY815" s="53"/>
      <c r="BZ815" s="53"/>
      <c r="CA815" s="53"/>
      <c r="CB815" s="53"/>
      <c r="CC815" s="53"/>
      <c r="CD815" s="53"/>
      <c r="CE815" s="85"/>
      <c r="CF815" s="53"/>
      <c r="CG815" s="53"/>
      <c r="CH815" s="53"/>
      <c r="CI815" s="53"/>
      <c r="CJ815" s="53"/>
      <c r="CK815" s="53"/>
      <c r="CL815" s="53"/>
    </row>
    <row r="816" spans="11:90" ht="14.25" customHeight="1" x14ac:dyDescent="0.35">
      <c r="K816" s="79"/>
      <c r="W816" s="81"/>
      <c r="AH816" s="82"/>
      <c r="AR816" s="81"/>
      <c r="AW816" s="82"/>
      <c r="BD816" s="53"/>
      <c r="BE816" s="79"/>
      <c r="BG816" s="90"/>
      <c r="BH816" s="53"/>
      <c r="BI816" s="53"/>
      <c r="BJ816" s="53"/>
      <c r="BK816" s="53"/>
      <c r="BL816" s="53"/>
      <c r="BM816" s="53"/>
      <c r="BN816" s="53"/>
      <c r="BO816" s="53"/>
      <c r="BP816" s="84"/>
      <c r="BQ816" s="53"/>
      <c r="BR816" s="53"/>
      <c r="BS816" s="53"/>
      <c r="BT816" s="53"/>
      <c r="BU816" s="53"/>
      <c r="BV816" s="15"/>
      <c r="BW816" s="53"/>
      <c r="BX816" s="53"/>
      <c r="BY816" s="53"/>
      <c r="BZ816" s="53"/>
      <c r="CA816" s="53"/>
      <c r="CB816" s="53"/>
      <c r="CC816" s="53"/>
      <c r="CD816" s="53"/>
      <c r="CE816" s="85"/>
      <c r="CF816" s="53"/>
      <c r="CG816" s="53"/>
      <c r="CH816" s="53"/>
      <c r="CI816" s="53"/>
      <c r="CJ816" s="53"/>
      <c r="CK816" s="53"/>
      <c r="CL816" s="53"/>
    </row>
    <row r="817" spans="11:90" ht="14.25" customHeight="1" x14ac:dyDescent="0.35">
      <c r="K817" s="79"/>
      <c r="W817" s="81"/>
      <c r="AH817" s="82"/>
      <c r="AR817" s="81"/>
      <c r="AW817" s="82"/>
      <c r="BD817" s="53"/>
      <c r="BE817" s="79"/>
      <c r="BG817" s="90"/>
      <c r="BH817" s="53"/>
      <c r="BI817" s="53"/>
      <c r="BJ817" s="53"/>
      <c r="BK817" s="53"/>
      <c r="BL817" s="53"/>
      <c r="BM817" s="53"/>
      <c r="BN817" s="53"/>
      <c r="BO817" s="53"/>
      <c r="BP817" s="84"/>
      <c r="BQ817" s="53"/>
      <c r="BR817" s="53"/>
      <c r="BS817" s="53"/>
      <c r="BT817" s="53"/>
      <c r="BU817" s="53"/>
      <c r="BV817" s="15"/>
      <c r="BW817" s="53"/>
      <c r="BX817" s="53"/>
      <c r="BY817" s="53"/>
      <c r="BZ817" s="53"/>
      <c r="CA817" s="53"/>
      <c r="CB817" s="53"/>
      <c r="CC817" s="53"/>
      <c r="CD817" s="53"/>
      <c r="CE817" s="85"/>
      <c r="CF817" s="53"/>
      <c r="CG817" s="53"/>
      <c r="CH817" s="53"/>
      <c r="CI817" s="53"/>
      <c r="CJ817" s="53"/>
      <c r="CK817" s="53"/>
      <c r="CL817" s="53"/>
    </row>
    <row r="818" spans="11:90" ht="14.25" customHeight="1" x14ac:dyDescent="0.35">
      <c r="K818" s="79"/>
      <c r="W818" s="81"/>
      <c r="AH818" s="82"/>
      <c r="AR818" s="81"/>
      <c r="AW818" s="82"/>
      <c r="BD818" s="53"/>
      <c r="BE818" s="79"/>
      <c r="BG818" s="90"/>
      <c r="BH818" s="53"/>
      <c r="BI818" s="53"/>
      <c r="BJ818" s="53"/>
      <c r="BK818" s="53"/>
      <c r="BL818" s="53"/>
      <c r="BM818" s="53"/>
      <c r="BN818" s="53"/>
      <c r="BO818" s="53"/>
      <c r="BP818" s="84"/>
      <c r="BQ818" s="53"/>
      <c r="BR818" s="53"/>
      <c r="BS818" s="53"/>
      <c r="BT818" s="53"/>
      <c r="BU818" s="53"/>
      <c r="BV818" s="15"/>
      <c r="BW818" s="53"/>
      <c r="BX818" s="53"/>
      <c r="BY818" s="53"/>
      <c r="BZ818" s="53"/>
      <c r="CA818" s="53"/>
      <c r="CB818" s="53"/>
      <c r="CC818" s="53"/>
      <c r="CD818" s="53"/>
      <c r="CE818" s="85"/>
      <c r="CF818" s="53"/>
      <c r="CG818" s="53"/>
      <c r="CH818" s="53"/>
      <c r="CI818" s="53"/>
      <c r="CJ818" s="53"/>
      <c r="CK818" s="53"/>
      <c r="CL818" s="53"/>
    </row>
    <row r="819" spans="11:90" ht="14.25" customHeight="1" x14ac:dyDescent="0.35">
      <c r="K819" s="79"/>
      <c r="W819" s="81"/>
      <c r="AH819" s="82"/>
      <c r="AR819" s="81"/>
      <c r="AW819" s="82"/>
      <c r="BD819" s="53"/>
      <c r="BE819" s="79"/>
      <c r="BG819" s="90"/>
      <c r="BH819" s="53"/>
      <c r="BI819" s="53"/>
      <c r="BJ819" s="53"/>
      <c r="BK819" s="53"/>
      <c r="BL819" s="53"/>
      <c r="BM819" s="53"/>
      <c r="BN819" s="53"/>
      <c r="BO819" s="53"/>
      <c r="BP819" s="84"/>
      <c r="BQ819" s="53"/>
      <c r="BR819" s="53"/>
      <c r="BS819" s="53"/>
      <c r="BT819" s="53"/>
      <c r="BU819" s="53"/>
      <c r="BV819" s="15"/>
      <c r="BW819" s="53"/>
      <c r="BX819" s="53"/>
      <c r="BY819" s="53"/>
      <c r="BZ819" s="53"/>
      <c r="CA819" s="53"/>
      <c r="CB819" s="53"/>
      <c r="CC819" s="53"/>
      <c r="CD819" s="53"/>
      <c r="CE819" s="85"/>
      <c r="CF819" s="53"/>
      <c r="CG819" s="53"/>
      <c r="CH819" s="53"/>
      <c r="CI819" s="53"/>
      <c r="CJ819" s="53"/>
      <c r="CK819" s="53"/>
      <c r="CL819" s="53"/>
    </row>
    <row r="820" spans="11:90" ht="14.25" customHeight="1" x14ac:dyDescent="0.35">
      <c r="K820" s="79"/>
      <c r="W820" s="81"/>
      <c r="AH820" s="82"/>
      <c r="AR820" s="81"/>
      <c r="AW820" s="82"/>
      <c r="BD820" s="53"/>
      <c r="BE820" s="79"/>
      <c r="BG820" s="90"/>
      <c r="BH820" s="53"/>
      <c r="BI820" s="53"/>
      <c r="BJ820" s="53"/>
      <c r="BK820" s="53"/>
      <c r="BL820" s="53"/>
      <c r="BM820" s="53"/>
      <c r="BN820" s="53"/>
      <c r="BO820" s="53"/>
      <c r="BP820" s="84"/>
      <c r="BQ820" s="53"/>
      <c r="BR820" s="53"/>
      <c r="BS820" s="53"/>
      <c r="BT820" s="53"/>
      <c r="BU820" s="53"/>
      <c r="BV820" s="15"/>
      <c r="BW820" s="53"/>
      <c r="BX820" s="53"/>
      <c r="BY820" s="53"/>
      <c r="BZ820" s="53"/>
      <c r="CA820" s="53"/>
      <c r="CB820" s="53"/>
      <c r="CC820" s="53"/>
      <c r="CD820" s="53"/>
      <c r="CE820" s="85"/>
      <c r="CF820" s="53"/>
      <c r="CG820" s="53"/>
      <c r="CH820" s="53"/>
      <c r="CI820" s="53"/>
      <c r="CJ820" s="53"/>
      <c r="CK820" s="53"/>
      <c r="CL820" s="53"/>
    </row>
    <row r="821" spans="11:90" ht="14.25" customHeight="1" x14ac:dyDescent="0.35">
      <c r="K821" s="79"/>
      <c r="W821" s="81"/>
      <c r="AH821" s="82"/>
      <c r="AR821" s="81"/>
      <c r="AW821" s="82"/>
      <c r="BD821" s="53"/>
      <c r="BE821" s="79"/>
      <c r="BG821" s="90"/>
      <c r="BH821" s="53"/>
      <c r="BI821" s="53"/>
      <c r="BJ821" s="53"/>
      <c r="BK821" s="53"/>
      <c r="BL821" s="53"/>
      <c r="BM821" s="53"/>
      <c r="BN821" s="53"/>
      <c r="BO821" s="53"/>
      <c r="BP821" s="84"/>
      <c r="BQ821" s="53"/>
      <c r="BR821" s="53"/>
      <c r="BS821" s="53"/>
      <c r="BT821" s="53"/>
      <c r="BU821" s="53"/>
      <c r="BV821" s="15"/>
      <c r="BW821" s="53"/>
      <c r="BX821" s="53"/>
      <c r="BY821" s="53"/>
      <c r="BZ821" s="53"/>
      <c r="CA821" s="53"/>
      <c r="CB821" s="53"/>
      <c r="CC821" s="53"/>
      <c r="CD821" s="53"/>
      <c r="CE821" s="85"/>
      <c r="CF821" s="53"/>
      <c r="CG821" s="53"/>
      <c r="CH821" s="53"/>
      <c r="CI821" s="53"/>
      <c r="CJ821" s="53"/>
      <c r="CK821" s="53"/>
      <c r="CL821" s="53"/>
    </row>
    <row r="822" spans="11:90" ht="14.25" customHeight="1" x14ac:dyDescent="0.35">
      <c r="K822" s="79"/>
      <c r="W822" s="81"/>
      <c r="AH822" s="82"/>
      <c r="AR822" s="81"/>
      <c r="AW822" s="82"/>
      <c r="BD822" s="53"/>
      <c r="BE822" s="79"/>
      <c r="BG822" s="90"/>
      <c r="BH822" s="53"/>
      <c r="BI822" s="53"/>
      <c r="BJ822" s="53"/>
      <c r="BK822" s="53"/>
      <c r="BL822" s="53"/>
      <c r="BM822" s="53"/>
      <c r="BN822" s="53"/>
      <c r="BO822" s="53"/>
      <c r="BP822" s="84"/>
      <c r="BQ822" s="53"/>
      <c r="BR822" s="53"/>
      <c r="BS822" s="53"/>
      <c r="BT822" s="53"/>
      <c r="BU822" s="53"/>
      <c r="BV822" s="15"/>
      <c r="BW822" s="53"/>
      <c r="BX822" s="53"/>
      <c r="BY822" s="53"/>
      <c r="BZ822" s="53"/>
      <c r="CA822" s="53"/>
      <c r="CB822" s="53"/>
      <c r="CC822" s="53"/>
      <c r="CD822" s="53"/>
      <c r="CE822" s="85"/>
      <c r="CF822" s="53"/>
      <c r="CG822" s="53"/>
      <c r="CH822" s="53"/>
      <c r="CI822" s="53"/>
      <c r="CJ822" s="53"/>
      <c r="CK822" s="53"/>
      <c r="CL822" s="53"/>
    </row>
    <row r="823" spans="11:90" ht="14.25" customHeight="1" x14ac:dyDescent="0.35">
      <c r="K823" s="79"/>
      <c r="W823" s="81"/>
      <c r="AH823" s="82"/>
      <c r="AR823" s="81"/>
      <c r="AW823" s="82"/>
      <c r="BD823" s="53"/>
      <c r="BE823" s="79"/>
      <c r="BG823" s="90"/>
      <c r="BH823" s="53"/>
      <c r="BI823" s="53"/>
      <c r="BJ823" s="53"/>
      <c r="BK823" s="53"/>
      <c r="BL823" s="53"/>
      <c r="BM823" s="53"/>
      <c r="BN823" s="53"/>
      <c r="BO823" s="53"/>
      <c r="BP823" s="84"/>
      <c r="BQ823" s="53"/>
      <c r="BR823" s="53"/>
      <c r="BS823" s="53"/>
      <c r="BT823" s="53"/>
      <c r="BU823" s="53"/>
      <c r="BV823" s="15"/>
      <c r="BW823" s="53"/>
      <c r="BX823" s="53"/>
      <c r="BY823" s="53"/>
      <c r="BZ823" s="53"/>
      <c r="CA823" s="53"/>
      <c r="CB823" s="53"/>
      <c r="CC823" s="53"/>
      <c r="CD823" s="53"/>
      <c r="CE823" s="85"/>
      <c r="CF823" s="53"/>
      <c r="CG823" s="53"/>
      <c r="CH823" s="53"/>
      <c r="CI823" s="53"/>
      <c r="CJ823" s="53"/>
      <c r="CK823" s="53"/>
      <c r="CL823" s="53"/>
    </row>
    <row r="824" spans="11:90" ht="14.25" customHeight="1" x14ac:dyDescent="0.35">
      <c r="K824" s="79"/>
      <c r="W824" s="81"/>
      <c r="AH824" s="82"/>
      <c r="AR824" s="81"/>
      <c r="AW824" s="82"/>
      <c r="BD824" s="53"/>
      <c r="BE824" s="79"/>
      <c r="BG824" s="90"/>
      <c r="BH824" s="53"/>
      <c r="BI824" s="53"/>
      <c r="BJ824" s="53"/>
      <c r="BK824" s="53"/>
      <c r="BL824" s="53"/>
      <c r="BM824" s="53"/>
      <c r="BN824" s="53"/>
      <c r="BO824" s="53"/>
      <c r="BP824" s="84"/>
      <c r="BQ824" s="53"/>
      <c r="BR824" s="53"/>
      <c r="BS824" s="53"/>
      <c r="BT824" s="53"/>
      <c r="BU824" s="53"/>
      <c r="BV824" s="15"/>
      <c r="BW824" s="53"/>
      <c r="BX824" s="53"/>
      <c r="BY824" s="53"/>
      <c r="BZ824" s="53"/>
      <c r="CA824" s="53"/>
      <c r="CB824" s="53"/>
      <c r="CC824" s="53"/>
      <c r="CD824" s="53"/>
      <c r="CE824" s="85"/>
      <c r="CF824" s="53"/>
      <c r="CG824" s="53"/>
      <c r="CH824" s="53"/>
      <c r="CI824" s="53"/>
      <c r="CJ824" s="53"/>
      <c r="CK824" s="53"/>
      <c r="CL824" s="53"/>
    </row>
    <row r="825" spans="11:90" ht="14.25" customHeight="1" x14ac:dyDescent="0.35">
      <c r="K825" s="79"/>
      <c r="W825" s="81"/>
      <c r="AH825" s="82"/>
      <c r="AR825" s="81"/>
      <c r="AW825" s="82"/>
      <c r="BD825" s="53"/>
      <c r="BE825" s="79"/>
      <c r="BG825" s="90"/>
      <c r="BH825" s="53"/>
      <c r="BI825" s="53"/>
      <c r="BJ825" s="53"/>
      <c r="BK825" s="53"/>
      <c r="BL825" s="53"/>
      <c r="BM825" s="53"/>
      <c r="BN825" s="53"/>
      <c r="BO825" s="53"/>
      <c r="BP825" s="84"/>
      <c r="BQ825" s="53"/>
      <c r="BR825" s="53"/>
      <c r="BS825" s="53"/>
      <c r="BT825" s="53"/>
      <c r="BU825" s="53"/>
      <c r="BV825" s="15"/>
      <c r="BW825" s="53"/>
      <c r="BX825" s="53"/>
      <c r="BY825" s="53"/>
      <c r="BZ825" s="53"/>
      <c r="CA825" s="53"/>
      <c r="CB825" s="53"/>
      <c r="CC825" s="53"/>
      <c r="CD825" s="53"/>
      <c r="CE825" s="85"/>
      <c r="CF825" s="53"/>
      <c r="CG825" s="53"/>
      <c r="CH825" s="53"/>
      <c r="CI825" s="53"/>
      <c r="CJ825" s="53"/>
      <c r="CK825" s="53"/>
      <c r="CL825" s="53"/>
    </row>
    <row r="826" spans="11:90" ht="14.25" customHeight="1" x14ac:dyDescent="0.35">
      <c r="K826" s="79"/>
      <c r="W826" s="81"/>
      <c r="AH826" s="82"/>
      <c r="AR826" s="81"/>
      <c r="AW826" s="82"/>
      <c r="BD826" s="53"/>
      <c r="BE826" s="79"/>
      <c r="BG826" s="90"/>
      <c r="BH826" s="53"/>
      <c r="BI826" s="53"/>
      <c r="BJ826" s="53"/>
      <c r="BK826" s="53"/>
      <c r="BL826" s="53"/>
      <c r="BM826" s="53"/>
      <c r="BN826" s="53"/>
      <c r="BO826" s="53"/>
      <c r="BP826" s="84"/>
      <c r="BQ826" s="53"/>
      <c r="BR826" s="53"/>
      <c r="BS826" s="53"/>
      <c r="BT826" s="53"/>
      <c r="BU826" s="53"/>
      <c r="BV826" s="15"/>
      <c r="BW826" s="53"/>
      <c r="BX826" s="53"/>
      <c r="BY826" s="53"/>
      <c r="BZ826" s="53"/>
      <c r="CA826" s="53"/>
      <c r="CB826" s="53"/>
      <c r="CC826" s="53"/>
      <c r="CD826" s="53"/>
      <c r="CE826" s="85"/>
      <c r="CF826" s="53"/>
      <c r="CG826" s="53"/>
      <c r="CH826" s="53"/>
      <c r="CI826" s="53"/>
      <c r="CJ826" s="53"/>
      <c r="CK826" s="53"/>
      <c r="CL826" s="53"/>
    </row>
    <row r="827" spans="11:90" ht="14.25" customHeight="1" x14ac:dyDescent="0.35">
      <c r="K827" s="79"/>
      <c r="W827" s="81"/>
      <c r="AH827" s="82"/>
      <c r="AR827" s="81"/>
      <c r="AW827" s="82"/>
      <c r="BD827" s="53"/>
      <c r="BE827" s="79"/>
      <c r="BG827" s="90"/>
      <c r="BH827" s="53"/>
      <c r="BI827" s="53"/>
      <c r="BJ827" s="53"/>
      <c r="BK827" s="53"/>
      <c r="BL827" s="53"/>
      <c r="BM827" s="53"/>
      <c r="BN827" s="53"/>
      <c r="BO827" s="53"/>
      <c r="BP827" s="84"/>
      <c r="BQ827" s="53"/>
      <c r="BR827" s="53"/>
      <c r="BS827" s="53"/>
      <c r="BT827" s="53"/>
      <c r="BU827" s="53"/>
      <c r="BV827" s="15"/>
      <c r="BW827" s="53"/>
      <c r="BX827" s="53"/>
      <c r="BY827" s="53"/>
      <c r="BZ827" s="53"/>
      <c r="CA827" s="53"/>
      <c r="CB827" s="53"/>
      <c r="CC827" s="53"/>
      <c r="CD827" s="53"/>
      <c r="CE827" s="85"/>
      <c r="CF827" s="53"/>
      <c r="CG827" s="53"/>
      <c r="CH827" s="53"/>
      <c r="CI827" s="53"/>
      <c r="CJ827" s="53"/>
      <c r="CK827" s="53"/>
      <c r="CL827" s="53"/>
    </row>
    <row r="828" spans="11:90" ht="14.25" customHeight="1" x14ac:dyDescent="0.35">
      <c r="K828" s="79"/>
      <c r="W828" s="81"/>
      <c r="AH828" s="82"/>
      <c r="AR828" s="81"/>
      <c r="AW828" s="82"/>
      <c r="BD828" s="53"/>
      <c r="BE828" s="79"/>
      <c r="BG828" s="90"/>
      <c r="BH828" s="53"/>
      <c r="BI828" s="53"/>
      <c r="BJ828" s="53"/>
      <c r="BK828" s="53"/>
      <c r="BL828" s="53"/>
      <c r="BM828" s="53"/>
      <c r="BN828" s="53"/>
      <c r="BO828" s="53"/>
      <c r="BP828" s="84"/>
      <c r="BQ828" s="53"/>
      <c r="BR828" s="53"/>
      <c r="BS828" s="53"/>
      <c r="BT828" s="53"/>
      <c r="BU828" s="53"/>
      <c r="BV828" s="15"/>
      <c r="BW828" s="53"/>
      <c r="BX828" s="53"/>
      <c r="BY828" s="53"/>
      <c r="BZ828" s="53"/>
      <c r="CA828" s="53"/>
      <c r="CB828" s="53"/>
      <c r="CC828" s="53"/>
      <c r="CD828" s="53"/>
      <c r="CE828" s="85"/>
      <c r="CF828" s="53"/>
      <c r="CG828" s="53"/>
      <c r="CH828" s="53"/>
      <c r="CI828" s="53"/>
      <c r="CJ828" s="53"/>
      <c r="CK828" s="53"/>
      <c r="CL828" s="53"/>
    </row>
    <row r="829" spans="11:90" ht="14.25" customHeight="1" x14ac:dyDescent="0.35">
      <c r="K829" s="79"/>
      <c r="W829" s="81"/>
      <c r="AH829" s="82"/>
      <c r="AR829" s="81"/>
      <c r="AW829" s="82"/>
      <c r="BD829" s="53"/>
      <c r="BE829" s="79"/>
      <c r="BG829" s="90"/>
      <c r="BH829" s="53"/>
      <c r="BI829" s="53"/>
      <c r="BJ829" s="53"/>
      <c r="BK829" s="53"/>
      <c r="BL829" s="53"/>
      <c r="BM829" s="53"/>
      <c r="BN829" s="53"/>
      <c r="BO829" s="53"/>
      <c r="BP829" s="84"/>
      <c r="BQ829" s="53"/>
      <c r="BR829" s="53"/>
      <c r="BS829" s="53"/>
      <c r="BT829" s="53"/>
      <c r="BU829" s="53"/>
      <c r="BV829" s="15"/>
      <c r="BW829" s="53"/>
      <c r="BX829" s="53"/>
      <c r="BY829" s="53"/>
      <c r="BZ829" s="53"/>
      <c r="CA829" s="53"/>
      <c r="CB829" s="53"/>
      <c r="CC829" s="53"/>
      <c r="CD829" s="53"/>
      <c r="CE829" s="85"/>
      <c r="CF829" s="53"/>
      <c r="CG829" s="53"/>
      <c r="CH829" s="53"/>
      <c r="CI829" s="53"/>
      <c r="CJ829" s="53"/>
      <c r="CK829" s="53"/>
      <c r="CL829" s="53"/>
    </row>
    <row r="830" spans="11:90" ht="14.25" customHeight="1" x14ac:dyDescent="0.35">
      <c r="K830" s="79"/>
      <c r="W830" s="81"/>
      <c r="AH830" s="82"/>
      <c r="AR830" s="81"/>
      <c r="AW830" s="82"/>
      <c r="BD830" s="53"/>
      <c r="BE830" s="79"/>
      <c r="BG830" s="90"/>
      <c r="BH830" s="53"/>
      <c r="BI830" s="53"/>
      <c r="BJ830" s="53"/>
      <c r="BK830" s="53"/>
      <c r="BL830" s="53"/>
      <c r="BM830" s="53"/>
      <c r="BN830" s="53"/>
      <c r="BO830" s="53"/>
      <c r="BP830" s="84"/>
      <c r="BQ830" s="53"/>
      <c r="BR830" s="53"/>
      <c r="BS830" s="53"/>
      <c r="BT830" s="53"/>
      <c r="BU830" s="53"/>
      <c r="BV830" s="15"/>
      <c r="BW830" s="53"/>
      <c r="BX830" s="53"/>
      <c r="BY830" s="53"/>
      <c r="BZ830" s="53"/>
      <c r="CA830" s="53"/>
      <c r="CB830" s="53"/>
      <c r="CC830" s="53"/>
      <c r="CD830" s="53"/>
      <c r="CE830" s="85"/>
      <c r="CF830" s="53"/>
      <c r="CG830" s="53"/>
      <c r="CH830" s="53"/>
      <c r="CI830" s="53"/>
      <c r="CJ830" s="53"/>
      <c r="CK830" s="53"/>
      <c r="CL830" s="53"/>
    </row>
    <row r="831" spans="11:90" ht="14.25" customHeight="1" x14ac:dyDescent="0.35">
      <c r="K831" s="79"/>
      <c r="W831" s="81"/>
      <c r="AH831" s="82"/>
      <c r="AR831" s="81"/>
      <c r="AW831" s="82"/>
      <c r="BD831" s="53"/>
      <c r="BE831" s="79"/>
      <c r="BG831" s="90"/>
      <c r="BH831" s="53"/>
      <c r="BI831" s="53"/>
      <c r="BJ831" s="53"/>
      <c r="BK831" s="53"/>
      <c r="BL831" s="53"/>
      <c r="BM831" s="53"/>
      <c r="BN831" s="53"/>
      <c r="BO831" s="53"/>
      <c r="BP831" s="84"/>
      <c r="BQ831" s="53"/>
      <c r="BR831" s="53"/>
      <c r="BS831" s="53"/>
      <c r="BT831" s="53"/>
      <c r="BU831" s="53"/>
      <c r="BV831" s="15"/>
      <c r="BW831" s="53"/>
      <c r="BX831" s="53"/>
      <c r="BY831" s="53"/>
      <c r="BZ831" s="53"/>
      <c r="CA831" s="53"/>
      <c r="CB831" s="53"/>
      <c r="CC831" s="53"/>
      <c r="CD831" s="53"/>
      <c r="CE831" s="85"/>
      <c r="CF831" s="53"/>
      <c r="CG831" s="53"/>
      <c r="CH831" s="53"/>
      <c r="CI831" s="53"/>
      <c r="CJ831" s="53"/>
      <c r="CK831" s="53"/>
      <c r="CL831" s="53"/>
    </row>
    <row r="832" spans="11:90" ht="14.25" customHeight="1" x14ac:dyDescent="0.35">
      <c r="K832" s="79"/>
      <c r="W832" s="81"/>
      <c r="AH832" s="82"/>
      <c r="AR832" s="81"/>
      <c r="AW832" s="82"/>
      <c r="BD832" s="53"/>
      <c r="BE832" s="79"/>
      <c r="BG832" s="90"/>
      <c r="BH832" s="53"/>
      <c r="BI832" s="53"/>
      <c r="BJ832" s="53"/>
      <c r="BK832" s="53"/>
      <c r="BL832" s="53"/>
      <c r="BM832" s="53"/>
      <c r="BN832" s="53"/>
      <c r="BO832" s="53"/>
      <c r="BP832" s="84"/>
      <c r="BQ832" s="53"/>
      <c r="BR832" s="53"/>
      <c r="BS832" s="53"/>
      <c r="BT832" s="53"/>
      <c r="BU832" s="53"/>
      <c r="BV832" s="15"/>
      <c r="BW832" s="53"/>
      <c r="BX832" s="53"/>
      <c r="BY832" s="53"/>
      <c r="BZ832" s="53"/>
      <c r="CA832" s="53"/>
      <c r="CB832" s="53"/>
      <c r="CC832" s="53"/>
      <c r="CD832" s="53"/>
      <c r="CE832" s="85"/>
      <c r="CF832" s="53"/>
      <c r="CG832" s="53"/>
      <c r="CH832" s="53"/>
      <c r="CI832" s="53"/>
      <c r="CJ832" s="53"/>
      <c r="CK832" s="53"/>
      <c r="CL832" s="53"/>
    </row>
    <row r="833" spans="11:90" ht="14.25" customHeight="1" x14ac:dyDescent="0.35">
      <c r="K833" s="79"/>
      <c r="W833" s="81"/>
      <c r="AH833" s="82"/>
      <c r="AR833" s="81"/>
      <c r="AW833" s="82"/>
      <c r="BD833" s="53"/>
      <c r="BE833" s="79"/>
      <c r="BG833" s="90"/>
      <c r="BH833" s="53"/>
      <c r="BI833" s="53"/>
      <c r="BJ833" s="53"/>
      <c r="BK833" s="53"/>
      <c r="BL833" s="53"/>
      <c r="BM833" s="53"/>
      <c r="BN833" s="53"/>
      <c r="BO833" s="53"/>
      <c r="BP833" s="84"/>
      <c r="BQ833" s="53"/>
      <c r="BR833" s="53"/>
      <c r="BS833" s="53"/>
      <c r="BT833" s="53"/>
      <c r="BU833" s="53"/>
      <c r="BV833" s="15"/>
      <c r="BW833" s="53"/>
      <c r="BX833" s="53"/>
      <c r="BY833" s="53"/>
      <c r="BZ833" s="53"/>
      <c r="CA833" s="53"/>
      <c r="CB833" s="53"/>
      <c r="CC833" s="53"/>
      <c r="CD833" s="53"/>
      <c r="CE833" s="85"/>
      <c r="CF833" s="53"/>
      <c r="CG833" s="53"/>
      <c r="CH833" s="53"/>
      <c r="CI833" s="53"/>
      <c r="CJ833" s="53"/>
      <c r="CK833" s="53"/>
      <c r="CL833" s="53"/>
    </row>
    <row r="834" spans="11:90" ht="14.25" customHeight="1" x14ac:dyDescent="0.35">
      <c r="K834" s="79"/>
      <c r="W834" s="81"/>
      <c r="AH834" s="82"/>
      <c r="AR834" s="81"/>
      <c r="AW834" s="82"/>
      <c r="BD834" s="53"/>
      <c r="BE834" s="79"/>
      <c r="BG834" s="90"/>
      <c r="BH834" s="53"/>
      <c r="BI834" s="53"/>
      <c r="BJ834" s="53"/>
      <c r="BK834" s="53"/>
      <c r="BL834" s="53"/>
      <c r="BM834" s="53"/>
      <c r="BN834" s="53"/>
      <c r="BO834" s="53"/>
      <c r="BP834" s="84"/>
      <c r="BQ834" s="53"/>
      <c r="BR834" s="53"/>
      <c r="BS834" s="53"/>
      <c r="BT834" s="53"/>
      <c r="BU834" s="53"/>
      <c r="BV834" s="15"/>
      <c r="BW834" s="53"/>
      <c r="BX834" s="53"/>
      <c r="BY834" s="53"/>
      <c r="BZ834" s="53"/>
      <c r="CA834" s="53"/>
      <c r="CB834" s="53"/>
      <c r="CC834" s="53"/>
      <c r="CD834" s="53"/>
      <c r="CE834" s="85"/>
      <c r="CF834" s="53"/>
      <c r="CG834" s="53"/>
      <c r="CH834" s="53"/>
      <c r="CI834" s="53"/>
      <c r="CJ834" s="53"/>
      <c r="CK834" s="53"/>
      <c r="CL834" s="53"/>
    </row>
    <row r="835" spans="11:90" ht="14.25" customHeight="1" x14ac:dyDescent="0.35">
      <c r="K835" s="79"/>
      <c r="W835" s="81"/>
      <c r="AH835" s="82"/>
      <c r="AR835" s="81"/>
      <c r="AW835" s="82"/>
      <c r="BD835" s="53"/>
      <c r="BE835" s="79"/>
      <c r="BG835" s="90"/>
      <c r="BH835" s="53"/>
      <c r="BI835" s="53"/>
      <c r="BJ835" s="53"/>
      <c r="BK835" s="53"/>
      <c r="BL835" s="53"/>
      <c r="BM835" s="53"/>
      <c r="BN835" s="53"/>
      <c r="BO835" s="53"/>
      <c r="BP835" s="84"/>
      <c r="BQ835" s="53"/>
      <c r="BR835" s="53"/>
      <c r="BS835" s="53"/>
      <c r="BT835" s="53"/>
      <c r="BU835" s="53"/>
      <c r="BV835" s="15"/>
      <c r="BW835" s="53"/>
      <c r="BX835" s="53"/>
      <c r="BY835" s="53"/>
      <c r="BZ835" s="53"/>
      <c r="CA835" s="53"/>
      <c r="CB835" s="53"/>
      <c r="CC835" s="53"/>
      <c r="CD835" s="53"/>
      <c r="CE835" s="85"/>
      <c r="CF835" s="53"/>
      <c r="CG835" s="53"/>
      <c r="CH835" s="53"/>
      <c r="CI835" s="53"/>
      <c r="CJ835" s="53"/>
      <c r="CK835" s="53"/>
      <c r="CL835" s="53"/>
    </row>
    <row r="836" spans="11:90" ht="14.25" customHeight="1" x14ac:dyDescent="0.35">
      <c r="K836" s="79"/>
      <c r="W836" s="81"/>
      <c r="AH836" s="82"/>
      <c r="AR836" s="81"/>
      <c r="AW836" s="82"/>
      <c r="BD836" s="53"/>
      <c r="BE836" s="79"/>
      <c r="BG836" s="90"/>
      <c r="BH836" s="53"/>
      <c r="BI836" s="53"/>
      <c r="BJ836" s="53"/>
      <c r="BK836" s="53"/>
      <c r="BL836" s="53"/>
      <c r="BM836" s="53"/>
      <c r="BN836" s="53"/>
      <c r="BO836" s="53"/>
      <c r="BP836" s="84"/>
      <c r="BQ836" s="53"/>
      <c r="BR836" s="53"/>
      <c r="BS836" s="53"/>
      <c r="BT836" s="53"/>
      <c r="BU836" s="53"/>
      <c r="BV836" s="15"/>
      <c r="BW836" s="53"/>
      <c r="BX836" s="53"/>
      <c r="BY836" s="53"/>
      <c r="BZ836" s="53"/>
      <c r="CA836" s="53"/>
      <c r="CB836" s="53"/>
      <c r="CC836" s="53"/>
      <c r="CD836" s="53"/>
      <c r="CE836" s="85"/>
      <c r="CF836" s="53"/>
      <c r="CG836" s="53"/>
      <c r="CH836" s="53"/>
      <c r="CI836" s="53"/>
      <c r="CJ836" s="53"/>
      <c r="CK836" s="53"/>
      <c r="CL836" s="53"/>
    </row>
    <row r="837" spans="11:90" ht="14.25" customHeight="1" x14ac:dyDescent="0.35">
      <c r="K837" s="79"/>
      <c r="W837" s="81"/>
      <c r="AH837" s="82"/>
      <c r="AR837" s="81"/>
      <c r="AW837" s="82"/>
      <c r="BD837" s="53"/>
      <c r="BE837" s="79"/>
      <c r="BG837" s="90"/>
      <c r="BH837" s="53"/>
      <c r="BI837" s="53"/>
      <c r="BJ837" s="53"/>
      <c r="BK837" s="53"/>
      <c r="BL837" s="53"/>
      <c r="BM837" s="53"/>
      <c r="BN837" s="53"/>
      <c r="BO837" s="53"/>
      <c r="BP837" s="84"/>
      <c r="BQ837" s="53"/>
      <c r="BR837" s="53"/>
      <c r="BS837" s="53"/>
      <c r="BT837" s="53"/>
      <c r="BU837" s="53"/>
      <c r="BV837" s="15"/>
      <c r="BW837" s="53"/>
      <c r="BX837" s="53"/>
      <c r="BY837" s="53"/>
      <c r="BZ837" s="53"/>
      <c r="CA837" s="53"/>
      <c r="CB837" s="53"/>
      <c r="CC837" s="53"/>
      <c r="CD837" s="53"/>
      <c r="CE837" s="85"/>
      <c r="CF837" s="53"/>
      <c r="CG837" s="53"/>
      <c r="CH837" s="53"/>
      <c r="CI837" s="53"/>
      <c r="CJ837" s="53"/>
      <c r="CK837" s="53"/>
      <c r="CL837" s="53"/>
    </row>
    <row r="838" spans="11:90" ht="14.25" customHeight="1" x14ac:dyDescent="0.35">
      <c r="K838" s="79"/>
      <c r="W838" s="81"/>
      <c r="AH838" s="82"/>
      <c r="AR838" s="81"/>
      <c r="AW838" s="82"/>
      <c r="BD838" s="53"/>
      <c r="BE838" s="79"/>
      <c r="BG838" s="90"/>
      <c r="BH838" s="53"/>
      <c r="BI838" s="53"/>
      <c r="BJ838" s="53"/>
      <c r="BK838" s="53"/>
      <c r="BL838" s="53"/>
      <c r="BM838" s="53"/>
      <c r="BN838" s="53"/>
      <c r="BO838" s="53"/>
      <c r="BP838" s="84"/>
      <c r="BQ838" s="53"/>
      <c r="BR838" s="53"/>
      <c r="BS838" s="53"/>
      <c r="BT838" s="53"/>
      <c r="BU838" s="53"/>
      <c r="BV838" s="15"/>
      <c r="BW838" s="53"/>
      <c r="BX838" s="53"/>
      <c r="BY838" s="53"/>
      <c r="BZ838" s="53"/>
      <c r="CA838" s="53"/>
      <c r="CB838" s="53"/>
      <c r="CC838" s="53"/>
      <c r="CD838" s="53"/>
      <c r="CE838" s="85"/>
      <c r="CF838" s="53"/>
      <c r="CG838" s="53"/>
      <c r="CH838" s="53"/>
      <c r="CI838" s="53"/>
      <c r="CJ838" s="53"/>
      <c r="CK838" s="53"/>
      <c r="CL838" s="53"/>
    </row>
    <row r="839" spans="11:90" ht="14.25" customHeight="1" x14ac:dyDescent="0.35">
      <c r="K839" s="79"/>
      <c r="W839" s="81"/>
      <c r="AH839" s="82"/>
      <c r="AR839" s="81"/>
      <c r="AW839" s="82"/>
      <c r="BD839" s="53"/>
      <c r="BE839" s="79"/>
      <c r="BG839" s="90"/>
      <c r="BH839" s="53"/>
      <c r="BI839" s="53"/>
      <c r="BJ839" s="53"/>
      <c r="BK839" s="53"/>
      <c r="BL839" s="53"/>
      <c r="BM839" s="53"/>
      <c r="BN839" s="53"/>
      <c r="BO839" s="53"/>
      <c r="BP839" s="84"/>
      <c r="BQ839" s="53"/>
      <c r="BR839" s="53"/>
      <c r="BS839" s="53"/>
      <c r="BT839" s="53"/>
      <c r="BU839" s="53"/>
      <c r="BV839" s="15"/>
      <c r="BW839" s="53"/>
      <c r="BX839" s="53"/>
      <c r="BY839" s="53"/>
      <c r="BZ839" s="53"/>
      <c r="CA839" s="53"/>
      <c r="CB839" s="53"/>
      <c r="CC839" s="53"/>
      <c r="CD839" s="53"/>
      <c r="CE839" s="85"/>
      <c r="CF839" s="53"/>
      <c r="CG839" s="53"/>
      <c r="CH839" s="53"/>
      <c r="CI839" s="53"/>
      <c r="CJ839" s="53"/>
      <c r="CK839" s="53"/>
      <c r="CL839" s="53"/>
    </row>
    <row r="840" spans="11:90" ht="14.25" customHeight="1" x14ac:dyDescent="0.35">
      <c r="K840" s="79"/>
      <c r="W840" s="81"/>
      <c r="AH840" s="82"/>
      <c r="AR840" s="81"/>
      <c r="AW840" s="82"/>
      <c r="BD840" s="53"/>
      <c r="BE840" s="79"/>
      <c r="BG840" s="90"/>
      <c r="BH840" s="53"/>
      <c r="BI840" s="53"/>
      <c r="BJ840" s="53"/>
      <c r="BK840" s="53"/>
      <c r="BL840" s="53"/>
      <c r="BM840" s="53"/>
      <c r="BN840" s="53"/>
      <c r="BO840" s="53"/>
      <c r="BP840" s="84"/>
      <c r="BQ840" s="53"/>
      <c r="BR840" s="53"/>
      <c r="BS840" s="53"/>
      <c r="BT840" s="53"/>
      <c r="BU840" s="53"/>
      <c r="BV840" s="15"/>
      <c r="BW840" s="53"/>
      <c r="BX840" s="53"/>
      <c r="BY840" s="53"/>
      <c r="BZ840" s="53"/>
      <c r="CA840" s="53"/>
      <c r="CB840" s="53"/>
      <c r="CC840" s="53"/>
      <c r="CD840" s="53"/>
      <c r="CE840" s="85"/>
      <c r="CF840" s="53"/>
      <c r="CG840" s="53"/>
      <c r="CH840" s="53"/>
      <c r="CI840" s="53"/>
      <c r="CJ840" s="53"/>
      <c r="CK840" s="53"/>
      <c r="CL840" s="53"/>
    </row>
    <row r="841" spans="11:90" ht="14.25" customHeight="1" x14ac:dyDescent="0.35">
      <c r="K841" s="79"/>
      <c r="W841" s="81"/>
      <c r="AH841" s="82"/>
      <c r="AR841" s="81"/>
      <c r="AW841" s="82"/>
      <c r="BD841" s="53"/>
      <c r="BE841" s="79"/>
      <c r="BG841" s="90"/>
      <c r="BH841" s="53"/>
      <c r="BI841" s="53"/>
      <c r="BJ841" s="53"/>
      <c r="BK841" s="53"/>
      <c r="BL841" s="53"/>
      <c r="BM841" s="53"/>
      <c r="BN841" s="53"/>
      <c r="BO841" s="53"/>
      <c r="BP841" s="84"/>
      <c r="BQ841" s="53"/>
      <c r="BR841" s="53"/>
      <c r="BS841" s="53"/>
      <c r="BT841" s="53"/>
      <c r="BU841" s="53"/>
      <c r="BV841" s="15"/>
      <c r="BW841" s="53"/>
      <c r="BX841" s="53"/>
      <c r="BY841" s="53"/>
      <c r="BZ841" s="53"/>
      <c r="CA841" s="53"/>
      <c r="CB841" s="53"/>
      <c r="CC841" s="53"/>
      <c r="CD841" s="53"/>
      <c r="CE841" s="85"/>
      <c r="CF841" s="53"/>
      <c r="CG841" s="53"/>
      <c r="CH841" s="53"/>
      <c r="CI841" s="53"/>
      <c r="CJ841" s="53"/>
      <c r="CK841" s="53"/>
      <c r="CL841" s="53"/>
    </row>
    <row r="842" spans="11:90" ht="14.25" customHeight="1" x14ac:dyDescent="0.35">
      <c r="K842" s="79"/>
      <c r="W842" s="81"/>
      <c r="AH842" s="82"/>
      <c r="AR842" s="81"/>
      <c r="AW842" s="82"/>
      <c r="BD842" s="53"/>
      <c r="BE842" s="79"/>
      <c r="BG842" s="90"/>
      <c r="BH842" s="53"/>
      <c r="BI842" s="53"/>
      <c r="BJ842" s="53"/>
      <c r="BK842" s="53"/>
      <c r="BL842" s="53"/>
      <c r="BM842" s="53"/>
      <c r="BN842" s="53"/>
      <c r="BO842" s="53"/>
      <c r="BP842" s="84"/>
      <c r="BQ842" s="53"/>
      <c r="BR842" s="53"/>
      <c r="BS842" s="53"/>
      <c r="BT842" s="53"/>
      <c r="BU842" s="53"/>
      <c r="BV842" s="15"/>
      <c r="BW842" s="53"/>
      <c r="BX842" s="53"/>
      <c r="BY842" s="53"/>
      <c r="BZ842" s="53"/>
      <c r="CA842" s="53"/>
      <c r="CB842" s="53"/>
      <c r="CC842" s="53"/>
      <c r="CD842" s="53"/>
      <c r="CE842" s="85"/>
      <c r="CF842" s="53"/>
      <c r="CG842" s="53"/>
      <c r="CH842" s="53"/>
      <c r="CI842" s="53"/>
      <c r="CJ842" s="53"/>
      <c r="CK842" s="53"/>
      <c r="CL842" s="53"/>
    </row>
    <row r="843" spans="11:90" ht="14.25" customHeight="1" x14ac:dyDescent="0.35">
      <c r="K843" s="79"/>
      <c r="W843" s="81"/>
      <c r="AH843" s="82"/>
      <c r="AR843" s="81"/>
      <c r="AW843" s="82"/>
      <c r="BD843" s="53"/>
      <c r="BE843" s="79"/>
      <c r="BG843" s="90"/>
      <c r="BH843" s="53"/>
      <c r="BI843" s="53"/>
      <c r="BJ843" s="53"/>
      <c r="BK843" s="53"/>
      <c r="BL843" s="53"/>
      <c r="BM843" s="53"/>
      <c r="BN843" s="53"/>
      <c r="BO843" s="53"/>
      <c r="BP843" s="84"/>
      <c r="BQ843" s="53"/>
      <c r="BR843" s="53"/>
      <c r="BS843" s="53"/>
      <c r="BT843" s="53"/>
      <c r="BU843" s="53"/>
      <c r="BV843" s="15"/>
      <c r="BW843" s="53"/>
      <c r="BX843" s="53"/>
      <c r="BY843" s="53"/>
      <c r="BZ843" s="53"/>
      <c r="CA843" s="53"/>
      <c r="CB843" s="53"/>
      <c r="CC843" s="53"/>
      <c r="CD843" s="53"/>
      <c r="CE843" s="85"/>
      <c r="CF843" s="53"/>
      <c r="CG843" s="53"/>
      <c r="CH843" s="53"/>
      <c r="CI843" s="53"/>
      <c r="CJ843" s="53"/>
      <c r="CK843" s="53"/>
      <c r="CL843" s="53"/>
    </row>
    <row r="844" spans="11:90" ht="14.25" customHeight="1" x14ac:dyDescent="0.35">
      <c r="K844" s="79"/>
      <c r="W844" s="81"/>
      <c r="AH844" s="82"/>
      <c r="AR844" s="81"/>
      <c r="AW844" s="82"/>
      <c r="BD844" s="53"/>
      <c r="BE844" s="79"/>
      <c r="BG844" s="90"/>
      <c r="BH844" s="53"/>
      <c r="BI844" s="53"/>
      <c r="BJ844" s="53"/>
      <c r="BK844" s="53"/>
      <c r="BL844" s="53"/>
      <c r="BM844" s="53"/>
      <c r="BN844" s="53"/>
      <c r="BO844" s="53"/>
      <c r="BP844" s="84"/>
      <c r="BQ844" s="53"/>
      <c r="BR844" s="53"/>
      <c r="BS844" s="53"/>
      <c r="BT844" s="53"/>
      <c r="BU844" s="53"/>
      <c r="BV844" s="15"/>
      <c r="BW844" s="53"/>
      <c r="BX844" s="53"/>
      <c r="BY844" s="53"/>
      <c r="BZ844" s="53"/>
      <c r="CA844" s="53"/>
      <c r="CB844" s="53"/>
      <c r="CC844" s="53"/>
      <c r="CD844" s="53"/>
      <c r="CE844" s="85"/>
      <c r="CF844" s="53"/>
      <c r="CG844" s="53"/>
      <c r="CH844" s="53"/>
      <c r="CI844" s="53"/>
      <c r="CJ844" s="53"/>
      <c r="CK844" s="53"/>
      <c r="CL844" s="53"/>
    </row>
    <row r="845" spans="11:90" ht="14.25" customHeight="1" x14ac:dyDescent="0.35">
      <c r="K845" s="79"/>
      <c r="W845" s="81"/>
      <c r="AH845" s="82"/>
      <c r="AR845" s="81"/>
      <c r="AW845" s="82"/>
      <c r="BD845" s="53"/>
      <c r="BE845" s="79"/>
      <c r="BG845" s="90"/>
      <c r="BH845" s="53"/>
      <c r="BI845" s="53"/>
      <c r="BJ845" s="53"/>
      <c r="BK845" s="53"/>
      <c r="BL845" s="53"/>
      <c r="BM845" s="53"/>
      <c r="BN845" s="53"/>
      <c r="BO845" s="53"/>
      <c r="BP845" s="84"/>
      <c r="BQ845" s="53"/>
      <c r="BR845" s="53"/>
      <c r="BS845" s="53"/>
      <c r="BT845" s="53"/>
      <c r="BU845" s="53"/>
      <c r="BV845" s="15"/>
      <c r="BW845" s="53"/>
      <c r="BX845" s="53"/>
      <c r="BY845" s="53"/>
      <c r="BZ845" s="53"/>
      <c r="CA845" s="53"/>
      <c r="CB845" s="53"/>
      <c r="CC845" s="53"/>
      <c r="CD845" s="53"/>
      <c r="CE845" s="85"/>
      <c r="CF845" s="53"/>
      <c r="CG845" s="53"/>
      <c r="CH845" s="53"/>
      <c r="CI845" s="53"/>
      <c r="CJ845" s="53"/>
      <c r="CK845" s="53"/>
      <c r="CL845" s="53"/>
    </row>
    <row r="846" spans="11:90" ht="14.25" customHeight="1" x14ac:dyDescent="0.35">
      <c r="K846" s="79"/>
      <c r="W846" s="81"/>
      <c r="AH846" s="82"/>
      <c r="AR846" s="81"/>
      <c r="AW846" s="82"/>
      <c r="BD846" s="53"/>
      <c r="BE846" s="79"/>
      <c r="BG846" s="90"/>
      <c r="BH846" s="53"/>
      <c r="BI846" s="53"/>
      <c r="BJ846" s="53"/>
      <c r="BK846" s="53"/>
      <c r="BL846" s="53"/>
      <c r="BM846" s="53"/>
      <c r="BN846" s="53"/>
      <c r="BO846" s="53"/>
      <c r="BP846" s="84"/>
      <c r="BQ846" s="53"/>
      <c r="BR846" s="53"/>
      <c r="BS846" s="53"/>
      <c r="BT846" s="53"/>
      <c r="BU846" s="53"/>
      <c r="BV846" s="15"/>
      <c r="BW846" s="53"/>
      <c r="BX846" s="53"/>
      <c r="BY846" s="53"/>
      <c r="BZ846" s="53"/>
      <c r="CA846" s="53"/>
      <c r="CB846" s="53"/>
      <c r="CC846" s="53"/>
      <c r="CD846" s="53"/>
      <c r="CE846" s="85"/>
      <c r="CF846" s="53"/>
      <c r="CG846" s="53"/>
      <c r="CH846" s="53"/>
      <c r="CI846" s="53"/>
      <c r="CJ846" s="53"/>
      <c r="CK846" s="53"/>
      <c r="CL846" s="53"/>
    </row>
    <row r="847" spans="11:90" ht="14.25" customHeight="1" x14ac:dyDescent="0.35">
      <c r="K847" s="79"/>
      <c r="W847" s="81"/>
      <c r="AH847" s="82"/>
      <c r="AR847" s="81"/>
      <c r="AW847" s="82"/>
      <c r="BD847" s="53"/>
      <c r="BE847" s="79"/>
      <c r="BG847" s="90"/>
      <c r="BH847" s="53"/>
      <c r="BI847" s="53"/>
      <c r="BJ847" s="53"/>
      <c r="BK847" s="53"/>
      <c r="BL847" s="53"/>
      <c r="BM847" s="53"/>
      <c r="BN847" s="53"/>
      <c r="BO847" s="53"/>
      <c r="BP847" s="84"/>
      <c r="BQ847" s="53"/>
      <c r="BR847" s="53"/>
      <c r="BS847" s="53"/>
      <c r="BT847" s="53"/>
      <c r="BU847" s="53"/>
      <c r="BV847" s="15"/>
      <c r="BW847" s="53"/>
      <c r="BX847" s="53"/>
      <c r="BY847" s="53"/>
      <c r="BZ847" s="53"/>
      <c r="CA847" s="53"/>
      <c r="CB847" s="53"/>
      <c r="CC847" s="53"/>
      <c r="CD847" s="53"/>
      <c r="CE847" s="85"/>
      <c r="CF847" s="53"/>
      <c r="CG847" s="53"/>
      <c r="CH847" s="53"/>
      <c r="CI847" s="53"/>
      <c r="CJ847" s="53"/>
      <c r="CK847" s="53"/>
      <c r="CL847" s="53"/>
    </row>
    <row r="848" spans="11:90" ht="14.25" customHeight="1" x14ac:dyDescent="0.35">
      <c r="K848" s="79"/>
      <c r="W848" s="81"/>
      <c r="AH848" s="82"/>
      <c r="AR848" s="81"/>
      <c r="AW848" s="82"/>
      <c r="BD848" s="53"/>
      <c r="BE848" s="79"/>
      <c r="BG848" s="90"/>
      <c r="BH848" s="53"/>
      <c r="BI848" s="53"/>
      <c r="BJ848" s="53"/>
      <c r="BK848" s="53"/>
      <c r="BL848" s="53"/>
      <c r="BM848" s="53"/>
      <c r="BN848" s="53"/>
      <c r="BO848" s="53"/>
      <c r="BP848" s="84"/>
      <c r="BQ848" s="53"/>
      <c r="BR848" s="53"/>
      <c r="BS848" s="53"/>
      <c r="BT848" s="53"/>
      <c r="BU848" s="53"/>
      <c r="BV848" s="15"/>
      <c r="BW848" s="53"/>
      <c r="BX848" s="53"/>
      <c r="BY848" s="53"/>
      <c r="BZ848" s="53"/>
      <c r="CA848" s="53"/>
      <c r="CB848" s="53"/>
      <c r="CC848" s="53"/>
      <c r="CD848" s="53"/>
      <c r="CE848" s="85"/>
      <c r="CF848" s="53"/>
      <c r="CG848" s="53"/>
      <c r="CH848" s="53"/>
      <c r="CI848" s="53"/>
      <c r="CJ848" s="53"/>
      <c r="CK848" s="53"/>
      <c r="CL848" s="53"/>
    </row>
    <row r="849" spans="11:90" ht="14.25" customHeight="1" x14ac:dyDescent="0.35">
      <c r="K849" s="79"/>
      <c r="W849" s="81"/>
      <c r="AH849" s="82"/>
      <c r="AR849" s="81"/>
      <c r="AW849" s="82"/>
      <c r="BD849" s="53"/>
      <c r="BE849" s="79"/>
      <c r="BG849" s="90"/>
      <c r="BH849" s="53"/>
      <c r="BI849" s="53"/>
      <c r="BJ849" s="53"/>
      <c r="BK849" s="53"/>
      <c r="BL849" s="53"/>
      <c r="BM849" s="53"/>
      <c r="BN849" s="53"/>
      <c r="BO849" s="53"/>
      <c r="BP849" s="84"/>
      <c r="BQ849" s="53"/>
      <c r="BR849" s="53"/>
      <c r="BS849" s="53"/>
      <c r="BT849" s="53"/>
      <c r="BU849" s="53"/>
      <c r="BV849" s="15"/>
      <c r="BW849" s="53"/>
      <c r="BX849" s="53"/>
      <c r="BY849" s="53"/>
      <c r="BZ849" s="53"/>
      <c r="CA849" s="53"/>
      <c r="CB849" s="53"/>
      <c r="CC849" s="53"/>
      <c r="CD849" s="53"/>
      <c r="CE849" s="85"/>
      <c r="CF849" s="53"/>
      <c r="CG849" s="53"/>
      <c r="CH849" s="53"/>
      <c r="CI849" s="53"/>
      <c r="CJ849" s="53"/>
      <c r="CK849" s="53"/>
      <c r="CL849" s="53"/>
    </row>
    <row r="850" spans="11:90" ht="14.25" customHeight="1" x14ac:dyDescent="0.35">
      <c r="K850" s="79"/>
      <c r="W850" s="81"/>
      <c r="AH850" s="82"/>
      <c r="AR850" s="81"/>
      <c r="AW850" s="82"/>
      <c r="BD850" s="53"/>
      <c r="BE850" s="79"/>
      <c r="BG850" s="90"/>
      <c r="BH850" s="53"/>
      <c r="BI850" s="53"/>
      <c r="BJ850" s="53"/>
      <c r="BK850" s="53"/>
      <c r="BL850" s="53"/>
      <c r="BM850" s="53"/>
      <c r="BN850" s="53"/>
      <c r="BO850" s="53"/>
      <c r="BP850" s="84"/>
      <c r="BQ850" s="53"/>
      <c r="BR850" s="53"/>
      <c r="BS850" s="53"/>
      <c r="BT850" s="53"/>
      <c r="BU850" s="53"/>
      <c r="BV850" s="15"/>
      <c r="BW850" s="53"/>
      <c r="BX850" s="53"/>
      <c r="BY850" s="53"/>
      <c r="BZ850" s="53"/>
      <c r="CA850" s="53"/>
      <c r="CB850" s="53"/>
      <c r="CC850" s="53"/>
      <c r="CD850" s="53"/>
      <c r="CE850" s="85"/>
      <c r="CF850" s="53"/>
      <c r="CG850" s="53"/>
      <c r="CH850" s="53"/>
      <c r="CI850" s="53"/>
      <c r="CJ850" s="53"/>
      <c r="CK850" s="53"/>
      <c r="CL850" s="53"/>
    </row>
    <row r="851" spans="11:90" ht="14.25" customHeight="1" x14ac:dyDescent="0.35">
      <c r="K851" s="79"/>
      <c r="W851" s="81"/>
      <c r="AH851" s="82"/>
      <c r="AR851" s="81"/>
      <c r="AW851" s="82"/>
      <c r="BD851" s="53"/>
      <c r="BE851" s="79"/>
      <c r="BG851" s="90"/>
      <c r="BH851" s="53"/>
      <c r="BI851" s="53"/>
      <c r="BJ851" s="53"/>
      <c r="BK851" s="53"/>
      <c r="BL851" s="53"/>
      <c r="BM851" s="53"/>
      <c r="BN851" s="53"/>
      <c r="BO851" s="53"/>
      <c r="BP851" s="84"/>
      <c r="BQ851" s="53"/>
      <c r="BR851" s="53"/>
      <c r="BS851" s="53"/>
      <c r="BT851" s="53"/>
      <c r="BU851" s="53"/>
      <c r="BV851" s="15"/>
      <c r="BW851" s="53"/>
      <c r="BX851" s="53"/>
      <c r="BY851" s="53"/>
      <c r="BZ851" s="53"/>
      <c r="CA851" s="53"/>
      <c r="CB851" s="53"/>
      <c r="CC851" s="53"/>
      <c r="CD851" s="53"/>
      <c r="CE851" s="85"/>
      <c r="CF851" s="53"/>
      <c r="CG851" s="53"/>
      <c r="CH851" s="53"/>
      <c r="CI851" s="53"/>
      <c r="CJ851" s="53"/>
      <c r="CK851" s="53"/>
      <c r="CL851" s="53"/>
    </row>
    <row r="852" spans="11:90" ht="14.25" customHeight="1" x14ac:dyDescent="0.35">
      <c r="K852" s="79"/>
      <c r="W852" s="81"/>
      <c r="AH852" s="82"/>
      <c r="AR852" s="81"/>
      <c r="AW852" s="82"/>
      <c r="BD852" s="53"/>
      <c r="BE852" s="79"/>
      <c r="BG852" s="90"/>
      <c r="BH852" s="53"/>
      <c r="BI852" s="53"/>
      <c r="BJ852" s="53"/>
      <c r="BK852" s="53"/>
      <c r="BL852" s="53"/>
      <c r="BM852" s="53"/>
      <c r="BN852" s="53"/>
      <c r="BO852" s="53"/>
      <c r="BP852" s="84"/>
      <c r="BQ852" s="53"/>
      <c r="BR852" s="53"/>
      <c r="BS852" s="53"/>
      <c r="BT852" s="53"/>
      <c r="BU852" s="53"/>
      <c r="BV852" s="15"/>
      <c r="BW852" s="53"/>
      <c r="BX852" s="53"/>
      <c r="BY852" s="53"/>
      <c r="BZ852" s="53"/>
      <c r="CA852" s="53"/>
      <c r="CB852" s="53"/>
      <c r="CC852" s="53"/>
      <c r="CD852" s="53"/>
      <c r="CE852" s="85"/>
      <c r="CF852" s="53"/>
      <c r="CG852" s="53"/>
      <c r="CH852" s="53"/>
      <c r="CI852" s="53"/>
      <c r="CJ852" s="53"/>
      <c r="CK852" s="53"/>
      <c r="CL852" s="53"/>
    </row>
    <row r="853" spans="11:90" ht="14.25" customHeight="1" x14ac:dyDescent="0.35">
      <c r="K853" s="79"/>
      <c r="W853" s="81"/>
      <c r="AH853" s="82"/>
      <c r="AR853" s="81"/>
      <c r="AW853" s="82"/>
      <c r="BD853" s="53"/>
      <c r="BE853" s="79"/>
      <c r="BG853" s="90"/>
      <c r="BH853" s="53"/>
      <c r="BI853" s="53"/>
      <c r="BJ853" s="53"/>
      <c r="BK853" s="53"/>
      <c r="BL853" s="53"/>
      <c r="BM853" s="53"/>
      <c r="BN853" s="53"/>
      <c r="BO853" s="53"/>
      <c r="BP853" s="84"/>
      <c r="BQ853" s="53"/>
      <c r="BR853" s="53"/>
      <c r="BS853" s="53"/>
      <c r="BT853" s="53"/>
      <c r="BU853" s="53"/>
      <c r="BV853" s="15"/>
      <c r="BW853" s="53"/>
      <c r="BX853" s="53"/>
      <c r="BY853" s="53"/>
      <c r="BZ853" s="53"/>
      <c r="CA853" s="53"/>
      <c r="CB853" s="53"/>
      <c r="CC853" s="53"/>
      <c r="CD853" s="53"/>
      <c r="CE853" s="85"/>
      <c r="CF853" s="53"/>
      <c r="CG853" s="53"/>
      <c r="CH853" s="53"/>
      <c r="CI853" s="53"/>
      <c r="CJ853" s="53"/>
      <c r="CK853" s="53"/>
      <c r="CL853" s="53"/>
    </row>
    <row r="854" spans="11:90" ht="14.25" customHeight="1" x14ac:dyDescent="0.35">
      <c r="K854" s="79"/>
      <c r="W854" s="81"/>
      <c r="AH854" s="82"/>
      <c r="AR854" s="81"/>
      <c r="AW854" s="82"/>
      <c r="BD854" s="53"/>
      <c r="BE854" s="79"/>
      <c r="BG854" s="90"/>
      <c r="BH854" s="53"/>
      <c r="BI854" s="53"/>
      <c r="BJ854" s="53"/>
      <c r="BK854" s="53"/>
      <c r="BL854" s="53"/>
      <c r="BM854" s="53"/>
      <c r="BN854" s="53"/>
      <c r="BO854" s="53"/>
      <c r="BP854" s="84"/>
      <c r="BQ854" s="53"/>
      <c r="BR854" s="53"/>
      <c r="BS854" s="53"/>
      <c r="BT854" s="53"/>
      <c r="BU854" s="53"/>
      <c r="BV854" s="15"/>
      <c r="BW854" s="53"/>
      <c r="BX854" s="53"/>
      <c r="BY854" s="53"/>
      <c r="BZ854" s="53"/>
      <c r="CA854" s="53"/>
      <c r="CB854" s="53"/>
      <c r="CC854" s="53"/>
      <c r="CD854" s="53"/>
      <c r="CE854" s="85"/>
      <c r="CF854" s="53"/>
      <c r="CG854" s="53"/>
      <c r="CH854" s="53"/>
      <c r="CI854" s="53"/>
      <c r="CJ854" s="53"/>
      <c r="CK854" s="53"/>
      <c r="CL854" s="53"/>
    </row>
    <row r="855" spans="11:90" ht="14.25" customHeight="1" x14ac:dyDescent="0.35">
      <c r="K855" s="79"/>
      <c r="W855" s="81"/>
      <c r="AH855" s="82"/>
      <c r="AR855" s="81"/>
      <c r="AW855" s="82"/>
      <c r="BD855" s="53"/>
      <c r="BE855" s="79"/>
      <c r="BG855" s="90"/>
      <c r="BH855" s="53"/>
      <c r="BI855" s="53"/>
      <c r="BJ855" s="53"/>
      <c r="BK855" s="53"/>
      <c r="BL855" s="53"/>
      <c r="BM855" s="53"/>
      <c r="BN855" s="53"/>
      <c r="BO855" s="53"/>
      <c r="BP855" s="84"/>
      <c r="BQ855" s="53"/>
      <c r="BR855" s="53"/>
      <c r="BS855" s="53"/>
      <c r="BT855" s="53"/>
      <c r="BU855" s="53"/>
      <c r="BV855" s="15"/>
      <c r="BW855" s="53"/>
      <c r="BX855" s="53"/>
      <c r="BY855" s="53"/>
      <c r="BZ855" s="53"/>
      <c r="CA855" s="53"/>
      <c r="CB855" s="53"/>
      <c r="CC855" s="53"/>
      <c r="CD855" s="53"/>
      <c r="CE855" s="85"/>
      <c r="CF855" s="53"/>
      <c r="CG855" s="53"/>
      <c r="CH855" s="53"/>
      <c r="CI855" s="53"/>
      <c r="CJ855" s="53"/>
      <c r="CK855" s="53"/>
      <c r="CL855" s="53"/>
    </row>
    <row r="856" spans="11:90" ht="14.25" customHeight="1" x14ac:dyDescent="0.35">
      <c r="K856" s="79"/>
      <c r="W856" s="81"/>
      <c r="AH856" s="82"/>
      <c r="AR856" s="81"/>
      <c r="AW856" s="82"/>
      <c r="BD856" s="53"/>
      <c r="BE856" s="79"/>
      <c r="BG856" s="90"/>
      <c r="BH856" s="53"/>
      <c r="BI856" s="53"/>
      <c r="BJ856" s="53"/>
      <c r="BK856" s="53"/>
      <c r="BL856" s="53"/>
      <c r="BM856" s="53"/>
      <c r="BN856" s="53"/>
      <c r="BO856" s="53"/>
      <c r="BP856" s="84"/>
      <c r="BQ856" s="53"/>
      <c r="BR856" s="53"/>
      <c r="BS856" s="53"/>
      <c r="BT856" s="53"/>
      <c r="BU856" s="53"/>
      <c r="BV856" s="15"/>
      <c r="BW856" s="53"/>
      <c r="BX856" s="53"/>
      <c r="BY856" s="53"/>
      <c r="BZ856" s="53"/>
      <c r="CA856" s="53"/>
      <c r="CB856" s="53"/>
      <c r="CC856" s="53"/>
      <c r="CD856" s="53"/>
      <c r="CE856" s="85"/>
      <c r="CF856" s="53"/>
      <c r="CG856" s="53"/>
      <c r="CH856" s="53"/>
      <c r="CI856" s="53"/>
      <c r="CJ856" s="53"/>
      <c r="CK856" s="53"/>
      <c r="CL856" s="53"/>
    </row>
    <row r="857" spans="11:90" ht="14.25" customHeight="1" x14ac:dyDescent="0.35">
      <c r="K857" s="79"/>
      <c r="W857" s="81"/>
      <c r="AH857" s="82"/>
      <c r="AR857" s="81"/>
      <c r="AW857" s="82"/>
      <c r="BD857" s="53"/>
      <c r="BE857" s="79"/>
      <c r="BG857" s="90"/>
      <c r="BH857" s="53"/>
      <c r="BI857" s="53"/>
      <c r="BJ857" s="53"/>
      <c r="BK857" s="53"/>
      <c r="BL857" s="53"/>
      <c r="BM857" s="53"/>
      <c r="BN857" s="53"/>
      <c r="BO857" s="53"/>
      <c r="BP857" s="84"/>
      <c r="BQ857" s="53"/>
      <c r="BR857" s="53"/>
      <c r="BS857" s="53"/>
      <c r="BT857" s="53"/>
      <c r="BU857" s="53"/>
      <c r="BV857" s="15"/>
      <c r="BW857" s="53"/>
      <c r="BX857" s="53"/>
      <c r="BY857" s="53"/>
      <c r="BZ857" s="53"/>
      <c r="CA857" s="53"/>
      <c r="CB857" s="53"/>
      <c r="CC857" s="53"/>
      <c r="CD857" s="53"/>
      <c r="CE857" s="85"/>
      <c r="CF857" s="53"/>
      <c r="CG857" s="53"/>
      <c r="CH857" s="53"/>
      <c r="CI857" s="53"/>
      <c r="CJ857" s="53"/>
      <c r="CK857" s="53"/>
      <c r="CL857" s="53"/>
    </row>
    <row r="858" spans="11:90" ht="14.25" customHeight="1" x14ac:dyDescent="0.35">
      <c r="K858" s="79"/>
      <c r="W858" s="81"/>
      <c r="AH858" s="82"/>
      <c r="AR858" s="81"/>
      <c r="AW858" s="82"/>
      <c r="BD858" s="53"/>
      <c r="BE858" s="79"/>
      <c r="BG858" s="90"/>
      <c r="BH858" s="53"/>
      <c r="BI858" s="53"/>
      <c r="BJ858" s="53"/>
      <c r="BK858" s="53"/>
      <c r="BL858" s="53"/>
      <c r="BM858" s="53"/>
      <c r="BN858" s="53"/>
      <c r="BO858" s="53"/>
      <c r="BP858" s="84"/>
      <c r="BQ858" s="53"/>
      <c r="BR858" s="53"/>
      <c r="BS858" s="53"/>
      <c r="BT858" s="53"/>
      <c r="BU858" s="53"/>
      <c r="BV858" s="15"/>
      <c r="BW858" s="53"/>
      <c r="BX858" s="53"/>
      <c r="BY858" s="53"/>
      <c r="BZ858" s="53"/>
      <c r="CA858" s="53"/>
      <c r="CB858" s="53"/>
      <c r="CC858" s="53"/>
      <c r="CD858" s="53"/>
      <c r="CE858" s="85"/>
      <c r="CF858" s="53"/>
      <c r="CG858" s="53"/>
      <c r="CH858" s="53"/>
      <c r="CI858" s="53"/>
      <c r="CJ858" s="53"/>
      <c r="CK858" s="53"/>
      <c r="CL858" s="53"/>
    </row>
    <row r="859" spans="11:90" ht="14.25" customHeight="1" x14ac:dyDescent="0.35">
      <c r="K859" s="79"/>
      <c r="W859" s="81"/>
      <c r="AH859" s="82"/>
      <c r="AR859" s="81"/>
      <c r="AW859" s="82"/>
      <c r="BD859" s="53"/>
      <c r="BE859" s="79"/>
      <c r="BG859" s="90"/>
      <c r="BH859" s="53"/>
      <c r="BI859" s="53"/>
      <c r="BJ859" s="53"/>
      <c r="BK859" s="53"/>
      <c r="BL859" s="53"/>
      <c r="BM859" s="53"/>
      <c r="BN859" s="53"/>
      <c r="BO859" s="53"/>
      <c r="BP859" s="84"/>
      <c r="BQ859" s="53"/>
      <c r="BR859" s="53"/>
      <c r="BS859" s="53"/>
      <c r="BT859" s="53"/>
      <c r="BU859" s="53"/>
      <c r="BV859" s="15"/>
      <c r="BW859" s="53"/>
      <c r="BX859" s="53"/>
      <c r="BY859" s="53"/>
      <c r="BZ859" s="53"/>
      <c r="CA859" s="53"/>
      <c r="CB859" s="53"/>
      <c r="CC859" s="53"/>
      <c r="CD859" s="53"/>
      <c r="CE859" s="85"/>
      <c r="CF859" s="53"/>
      <c r="CG859" s="53"/>
      <c r="CH859" s="53"/>
      <c r="CI859" s="53"/>
      <c r="CJ859" s="53"/>
      <c r="CK859" s="53"/>
      <c r="CL859" s="53"/>
    </row>
    <row r="860" spans="11:90" ht="14.25" customHeight="1" x14ac:dyDescent="0.35">
      <c r="K860" s="79"/>
      <c r="W860" s="81"/>
      <c r="AH860" s="82"/>
      <c r="AR860" s="81"/>
      <c r="AW860" s="82"/>
      <c r="BD860" s="53"/>
      <c r="BE860" s="79"/>
      <c r="BG860" s="90"/>
      <c r="BH860" s="53"/>
      <c r="BI860" s="53"/>
      <c r="BJ860" s="53"/>
      <c r="BK860" s="53"/>
      <c r="BL860" s="53"/>
      <c r="BM860" s="53"/>
      <c r="BN860" s="53"/>
      <c r="BO860" s="53"/>
      <c r="BP860" s="84"/>
      <c r="BQ860" s="53"/>
      <c r="BR860" s="53"/>
      <c r="BS860" s="53"/>
      <c r="BT860" s="53"/>
      <c r="BU860" s="53"/>
      <c r="BV860" s="15"/>
      <c r="BW860" s="53"/>
      <c r="BX860" s="53"/>
      <c r="BY860" s="53"/>
      <c r="BZ860" s="53"/>
      <c r="CA860" s="53"/>
      <c r="CB860" s="53"/>
      <c r="CC860" s="53"/>
      <c r="CD860" s="53"/>
      <c r="CE860" s="85"/>
      <c r="CF860" s="53"/>
      <c r="CG860" s="53"/>
      <c r="CH860" s="53"/>
      <c r="CI860" s="53"/>
      <c r="CJ860" s="53"/>
      <c r="CK860" s="53"/>
      <c r="CL860" s="53"/>
    </row>
    <row r="861" spans="11:90" ht="14.25" customHeight="1" x14ac:dyDescent="0.35">
      <c r="K861" s="79"/>
      <c r="W861" s="81"/>
      <c r="AH861" s="82"/>
      <c r="AR861" s="81"/>
      <c r="AW861" s="82"/>
      <c r="BD861" s="53"/>
      <c r="BE861" s="79"/>
      <c r="BG861" s="90"/>
      <c r="BH861" s="53"/>
      <c r="BI861" s="53"/>
      <c r="BJ861" s="53"/>
      <c r="BK861" s="53"/>
      <c r="BL861" s="53"/>
      <c r="BM861" s="53"/>
      <c r="BN861" s="53"/>
      <c r="BO861" s="53"/>
      <c r="BP861" s="84"/>
      <c r="BQ861" s="53"/>
      <c r="BR861" s="53"/>
      <c r="BS861" s="53"/>
      <c r="BT861" s="53"/>
      <c r="BU861" s="53"/>
      <c r="BV861" s="15"/>
      <c r="BW861" s="53"/>
      <c r="BX861" s="53"/>
      <c r="BY861" s="53"/>
      <c r="BZ861" s="53"/>
      <c r="CA861" s="53"/>
      <c r="CB861" s="53"/>
      <c r="CC861" s="53"/>
      <c r="CD861" s="53"/>
      <c r="CE861" s="85"/>
      <c r="CF861" s="53"/>
      <c r="CG861" s="53"/>
      <c r="CH861" s="53"/>
      <c r="CI861" s="53"/>
      <c r="CJ861" s="53"/>
      <c r="CK861" s="53"/>
      <c r="CL861" s="53"/>
    </row>
    <row r="862" spans="11:90" ht="14.25" customHeight="1" x14ac:dyDescent="0.35">
      <c r="K862" s="79"/>
      <c r="W862" s="81"/>
      <c r="AH862" s="82"/>
      <c r="AR862" s="81"/>
      <c r="AW862" s="82"/>
      <c r="BD862" s="53"/>
      <c r="BE862" s="79"/>
      <c r="BG862" s="90"/>
      <c r="BH862" s="53"/>
      <c r="BI862" s="53"/>
      <c r="BJ862" s="53"/>
      <c r="BK862" s="53"/>
      <c r="BL862" s="53"/>
      <c r="BM862" s="53"/>
      <c r="BN862" s="53"/>
      <c r="BO862" s="53"/>
      <c r="BP862" s="84"/>
      <c r="BQ862" s="53"/>
      <c r="BR862" s="53"/>
      <c r="BS862" s="53"/>
      <c r="BT862" s="53"/>
      <c r="BU862" s="53"/>
      <c r="BV862" s="15"/>
      <c r="BW862" s="53"/>
      <c r="BX862" s="53"/>
      <c r="BY862" s="53"/>
      <c r="BZ862" s="53"/>
      <c r="CA862" s="53"/>
      <c r="CB862" s="53"/>
      <c r="CC862" s="53"/>
      <c r="CD862" s="53"/>
      <c r="CE862" s="85"/>
      <c r="CF862" s="53"/>
      <c r="CG862" s="53"/>
      <c r="CH862" s="53"/>
      <c r="CI862" s="53"/>
      <c r="CJ862" s="53"/>
      <c r="CK862" s="53"/>
      <c r="CL862" s="53"/>
    </row>
    <row r="863" spans="11:90" ht="14.25" customHeight="1" x14ac:dyDescent="0.35">
      <c r="K863" s="79"/>
      <c r="W863" s="81"/>
      <c r="AH863" s="82"/>
      <c r="AR863" s="81"/>
      <c r="AW863" s="82"/>
      <c r="BD863" s="53"/>
      <c r="BE863" s="79"/>
      <c r="BG863" s="90"/>
      <c r="BH863" s="53"/>
      <c r="BI863" s="53"/>
      <c r="BJ863" s="53"/>
      <c r="BK863" s="53"/>
      <c r="BL863" s="53"/>
      <c r="BM863" s="53"/>
      <c r="BN863" s="53"/>
      <c r="BO863" s="53"/>
      <c r="BP863" s="84"/>
      <c r="BQ863" s="53"/>
      <c r="BR863" s="53"/>
      <c r="BS863" s="53"/>
      <c r="BT863" s="53"/>
      <c r="BU863" s="53"/>
      <c r="BV863" s="15"/>
      <c r="BW863" s="53"/>
      <c r="BX863" s="53"/>
      <c r="BY863" s="53"/>
      <c r="BZ863" s="53"/>
      <c r="CA863" s="53"/>
      <c r="CB863" s="53"/>
      <c r="CC863" s="53"/>
      <c r="CD863" s="53"/>
      <c r="CE863" s="85"/>
      <c r="CF863" s="53"/>
      <c r="CG863" s="53"/>
      <c r="CH863" s="53"/>
      <c r="CI863" s="53"/>
      <c r="CJ863" s="53"/>
      <c r="CK863" s="53"/>
      <c r="CL863" s="53"/>
    </row>
    <row r="864" spans="11:90" ht="14.25" customHeight="1" thickBot="1" x14ac:dyDescent="0.4">
      <c r="K864" s="79"/>
      <c r="W864" s="92"/>
      <c r="X864" s="93"/>
      <c r="Y864" s="93"/>
      <c r="Z864" s="93"/>
      <c r="AA864" s="93"/>
      <c r="AB864" s="93"/>
      <c r="AC864" s="93"/>
      <c r="AD864" s="93"/>
      <c r="AE864" s="93"/>
      <c r="AF864" s="93"/>
      <c r="AG864" s="93"/>
      <c r="AH864" s="94"/>
      <c r="AR864" s="92"/>
      <c r="AS864" s="93"/>
      <c r="AT864" s="93"/>
      <c r="AU864" s="93"/>
      <c r="AV864" s="93"/>
      <c r="AW864" s="94"/>
      <c r="BD864" s="53"/>
      <c r="BE864" s="79"/>
      <c r="BG864" s="90"/>
      <c r="BH864" s="53"/>
      <c r="BI864" s="53"/>
      <c r="BJ864" s="53"/>
      <c r="BK864" s="53"/>
      <c r="BL864" s="53"/>
      <c r="BM864" s="53"/>
      <c r="BN864" s="53"/>
      <c r="BO864" s="53"/>
      <c r="BP864" s="83"/>
      <c r="BQ864" s="53"/>
      <c r="BR864" s="53"/>
      <c r="BS864" s="53"/>
      <c r="BT864" s="53"/>
      <c r="BU864" s="53"/>
      <c r="BV864" s="15"/>
      <c r="BW864" s="53"/>
      <c r="BX864" s="53"/>
      <c r="BY864" s="53"/>
      <c r="BZ864" s="53"/>
      <c r="CA864" s="53"/>
      <c r="CB864" s="53"/>
      <c r="CC864" s="53"/>
      <c r="CD864" s="53"/>
      <c r="CE864" s="85"/>
      <c r="CF864" s="53"/>
      <c r="CG864" s="53"/>
      <c r="CH864" s="53"/>
      <c r="CI864" s="53"/>
      <c r="CJ864" s="53"/>
      <c r="CK864" s="53"/>
      <c r="CL864" s="53"/>
    </row>
  </sheetData>
  <autoFilter ref="A3:CO109" xr:uid="{00000000-0001-0000-0000-000000000000}"/>
  <dataValidations count="1">
    <dataValidation type="list" allowBlank="1" showErrorMessage="1" sqref="N98:N99 N142:N149 N4:N96 N102:N117 N119:N130 N132:N140" xr:uid="{0A8336E9-C456-4A2D-A221-D5EBA562FBCD}">
      <formula1>"Bald Hills,Box Elder,Carbon,Hamlin Valley,Ibapah,Panguitch,Parker Mountain-Emery,Rich-Morgan-Summit,Sheeprock Mountains,Strawberry,Uintah"</formula1>
    </dataValidation>
  </dataValidations>
  <pageMargins left="0.25" right="0.25" top="0.75" bottom="0.75" header="0.3" footer="0.3"/>
  <pageSetup paperSize="3" scale="3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title</vt:lpstr>
      <vt:lpstr>title!Print_Titles</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Whittaker</dc:creator>
  <cp:lastModifiedBy>Tyler Thompson</cp:lastModifiedBy>
  <cp:lastPrinted>2025-06-12T22:13:42Z</cp:lastPrinted>
  <dcterms:created xsi:type="dcterms:W3CDTF">2025-06-12T20:17:25Z</dcterms:created>
  <dcterms:modified xsi:type="dcterms:W3CDTF">2025-06-12T22:19:40Z</dcterms:modified>
</cp:coreProperties>
</file>